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40" yWindow="500" windowWidth="29200" windowHeight="21100" tabRatio="439" activeTab="0"/>
  </bookViews>
  <sheets>
    <sheet name="Data Observer" sheetId="1" r:id="rId1"/>
    <sheet name="R-band Data Entry" sheetId="2" r:id="rId2"/>
    <sheet name="I-band Data Entry" sheetId="3" r:id="rId3"/>
    <sheet name="Calculations" sheetId="4" r:id="rId4"/>
    <sheet name="starparm_2024Jul15" sheetId="5" r:id="rId5"/>
    <sheet name="AAVSO format export" sheetId="6" r:id="rId6"/>
    <sheet name="CTOA reduction file" sheetId="7" r:id="rId7"/>
    <sheet name="VSXnames" sheetId="8" r:id="rId8"/>
    <sheet name="Read me" sheetId="9" r:id="rId9"/>
  </sheets>
  <definedNames>
    <definedName name="_xlfn.CONCAT" hidden="1">#NAME?</definedName>
    <definedName name="_xlfn.STDEV.P" hidden="1">#NAME?</definedName>
    <definedName name="_xlfn.STDEV.S" hidden="1">#NAME?</definedName>
    <definedName name="starparm_2021Jul12" localSheetId="4">'starparm_2024Jul15'!#REF!</definedName>
    <definedName name="starparm_2021Jun16" localSheetId="4">'starparm_2024Jul15'!#REF!</definedName>
  </definedNames>
  <calcPr fullCalcOnLoad="1"/>
</workbook>
</file>

<file path=xl/comments2.xml><?xml version="1.0" encoding="utf-8"?>
<comments xmlns="http://schemas.openxmlformats.org/spreadsheetml/2006/main">
  <authors>
    <author>Microsoft Office-gebruiker</author>
    <author>Microsoft Office User</author>
  </authors>
  <commentList>
    <comment ref="C2" authorId="0">
      <text>
        <r>
          <rPr>
            <sz val="10"/>
            <color indexed="8"/>
            <rFont val="Calibri"/>
            <family val="2"/>
          </rPr>
          <t>mm/dd/yyyy, unless your countrry uses the dd/mm/yyyy format</t>
        </r>
      </text>
    </comment>
    <comment ref="C5" authorId="0">
      <text>
        <r>
          <rPr>
            <sz val="10"/>
            <color indexed="8"/>
            <rFont val="Calibri"/>
            <family val="2"/>
          </rPr>
          <t>After you typed the name of the variable, the spreadsheet should give the data of the variable, comp and check. If this does not happen, please check if the variable is in the starparm sheet, or with a different name in that sheet.</t>
        </r>
      </text>
    </comment>
    <comment ref="F2" authorId="0">
      <text>
        <r>
          <rPr>
            <sz val="10"/>
            <color indexed="8"/>
            <rFont val="Calibri"/>
            <family val="2"/>
          </rPr>
          <t>The metadata is automatically included in the comment string. Here you can type additional comments for inclusion in the comment string.</t>
        </r>
      </text>
    </comment>
    <comment ref="C31" authorId="1">
      <text>
        <r>
          <rPr>
            <b/>
            <sz val="10"/>
            <color indexed="8"/>
            <rFont val="Tahoma"/>
            <family val="2"/>
          </rPr>
          <t xml:space="preserve">If this cell turns red:
</t>
        </r>
        <r>
          <rPr>
            <sz val="10"/>
            <color indexed="8"/>
            <rFont val="Tahoma"/>
            <family val="2"/>
          </rPr>
          <t>The airmass is outside the expected range. Check your coordinates on the 'Data Observer' sheet or check the time.</t>
        </r>
      </text>
    </comment>
    <comment ref="L9" authorId="1">
      <text>
        <r>
          <rPr>
            <b/>
            <sz val="10"/>
            <color indexed="8"/>
            <rFont val="Tahoma"/>
            <family val="2"/>
          </rPr>
          <t>If one of the cells below turns red:</t>
        </r>
        <r>
          <rPr>
            <sz val="10"/>
            <color indexed="8"/>
            <rFont val="Tahoma"/>
            <family val="2"/>
          </rPr>
          <t xml:space="preserve">
</t>
        </r>
        <r>
          <rPr>
            <sz val="10"/>
            <color indexed="8"/>
            <rFont val="Tahoma"/>
            <family val="2"/>
          </rPr>
          <t>One of the counts in that row deviates too much from the other two counts</t>
        </r>
      </text>
    </comment>
  </commentList>
</comments>
</file>

<file path=xl/comments3.xml><?xml version="1.0" encoding="utf-8"?>
<comments xmlns="http://schemas.openxmlformats.org/spreadsheetml/2006/main">
  <authors>
    <author>Microsoft Office User</author>
  </authors>
  <commentList>
    <comment ref="C31" authorId="0">
      <text>
        <r>
          <rPr>
            <b/>
            <sz val="10"/>
            <color indexed="8"/>
            <rFont val="Tahoma"/>
            <family val="2"/>
          </rPr>
          <t xml:space="preserve">If this cell turns red:
</t>
        </r>
        <r>
          <rPr>
            <sz val="10"/>
            <color indexed="8"/>
            <rFont val="Tahoma"/>
            <family val="2"/>
          </rPr>
          <t>The airmass is outside the expected range. Check your coordinates on the 'Data Observer' sheet or check the time.</t>
        </r>
      </text>
    </comment>
    <comment ref="L9" authorId="0">
      <text>
        <r>
          <rPr>
            <b/>
            <sz val="10"/>
            <color indexed="8"/>
            <rFont val="Tahoma"/>
            <family val="2"/>
          </rPr>
          <t>If one of the cells below turns red:</t>
        </r>
        <r>
          <rPr>
            <sz val="10"/>
            <color indexed="8"/>
            <rFont val="Tahoma"/>
            <family val="2"/>
          </rPr>
          <t xml:space="preserve">
</t>
        </r>
        <r>
          <rPr>
            <sz val="10"/>
            <color indexed="8"/>
            <rFont val="Tahoma"/>
            <family val="2"/>
          </rPr>
          <t>One of the counts in that row deviates too much from the other two counts</t>
        </r>
      </text>
    </comment>
  </commentList>
</comments>
</file>

<file path=xl/sharedStrings.xml><?xml version="1.0" encoding="utf-8"?>
<sst xmlns="http://schemas.openxmlformats.org/spreadsheetml/2006/main" count="8378" uniqueCount="4799">
  <si>
    <t>Name observer</t>
  </si>
  <si>
    <t>Latitude</t>
  </si>
  <si>
    <t>Longitude</t>
  </si>
  <si>
    <t>Band</t>
  </si>
  <si>
    <t>Gain</t>
  </si>
  <si>
    <t>Count 1</t>
  </si>
  <si>
    <t>Count 2</t>
  </si>
  <si>
    <t>Count 3</t>
  </si>
  <si>
    <t>Average count</t>
  </si>
  <si>
    <t>Star count</t>
  </si>
  <si>
    <t>Comp</t>
  </si>
  <si>
    <t>Sky comp</t>
  </si>
  <si>
    <t>Variable</t>
  </si>
  <si>
    <t>Sky variable</t>
  </si>
  <si>
    <t>Check</t>
  </si>
  <si>
    <t>Sky check</t>
  </si>
  <si>
    <t>Airmass</t>
  </si>
  <si>
    <t>R.A. Variable</t>
  </si>
  <si>
    <t>Decl. Variable</t>
  </si>
  <si>
    <t>R.A. Comp</t>
  </si>
  <si>
    <t>Decl. Comp</t>
  </si>
  <si>
    <t>R.A. Check</t>
  </si>
  <si>
    <t>Decl. Check</t>
  </si>
  <si>
    <t>Time (UT)</t>
  </si>
  <si>
    <t>Julian date</t>
  </si>
  <si>
    <t>Standard deviation variable</t>
  </si>
  <si>
    <t>Standard error variable</t>
  </si>
  <si>
    <t>(in hours)</t>
  </si>
  <si>
    <t>mean airmass</t>
  </si>
  <si>
    <t>(during var obs)</t>
  </si>
  <si>
    <t>Altitude</t>
  </si>
  <si>
    <t>sec</t>
  </si>
  <si>
    <t>Magitude Comp</t>
  </si>
  <si>
    <t>Magnitude Check</t>
  </si>
  <si>
    <t>LST</t>
  </si>
  <si>
    <t>GJD observation</t>
  </si>
  <si>
    <t>HJD observation</t>
  </si>
  <si>
    <t>pi=</t>
  </si>
  <si>
    <t>eps=</t>
  </si>
  <si>
    <t>T=</t>
  </si>
  <si>
    <t>p=</t>
  </si>
  <si>
    <t>L=</t>
  </si>
  <si>
    <t>G=</t>
  </si>
  <si>
    <t>X=</t>
  </si>
  <si>
    <t>Y=</t>
  </si>
  <si>
    <t>alpha=</t>
  </si>
  <si>
    <t>delta=</t>
  </si>
  <si>
    <t>DT=</t>
  </si>
  <si>
    <t>AD CET</t>
  </si>
  <si>
    <t>AG CET</t>
  </si>
  <si>
    <t>KHI PEG</t>
  </si>
  <si>
    <t>T CET</t>
  </si>
  <si>
    <t>TU CAS</t>
  </si>
  <si>
    <t>TV PSC</t>
  </si>
  <si>
    <t>EG AND</t>
  </si>
  <si>
    <t>NSV 293</t>
  </si>
  <si>
    <t>NSV 305</t>
  </si>
  <si>
    <t>BQ TUC</t>
  </si>
  <si>
    <t>GAM CAS</t>
  </si>
  <si>
    <t>WW PSC</t>
  </si>
  <si>
    <t>CC TUC</t>
  </si>
  <si>
    <t>V442 AND</t>
  </si>
  <si>
    <t>ALF UMI</t>
  </si>
  <si>
    <t>AR CET</t>
  </si>
  <si>
    <t>NSV 15429</t>
  </si>
  <si>
    <t>WZ PSC</t>
  </si>
  <si>
    <t>AV ARI</t>
  </si>
  <si>
    <t>NSV 748</t>
  </si>
  <si>
    <t>OMI CET</t>
  </si>
  <si>
    <t>NSV 805</t>
  </si>
  <si>
    <t>15 TRI</t>
  </si>
  <si>
    <t>Z ERI</t>
  </si>
  <si>
    <t>RR ERI</t>
  </si>
  <si>
    <t>RZ ARI</t>
  </si>
  <si>
    <t>EH CET</t>
  </si>
  <si>
    <t>RHO PER</t>
  </si>
  <si>
    <t>BET PER</t>
  </si>
  <si>
    <t>NSV 1273</t>
  </si>
  <si>
    <t>BE CAM</t>
  </si>
  <si>
    <t>PI ERI</t>
  </si>
  <si>
    <t>NSV 1316</t>
  </si>
  <si>
    <t>X PER</t>
  </si>
  <si>
    <t>NSV 1558</t>
  </si>
  <si>
    <t>V1142 TAU</t>
  </si>
  <si>
    <t>OMI 1 ORI</t>
  </si>
  <si>
    <t>NSV 1777</t>
  </si>
  <si>
    <t>EPS AUR</t>
  </si>
  <si>
    <t>ZET AUR</t>
  </si>
  <si>
    <t>V398 AUR</t>
  </si>
  <si>
    <t>WZ DOR</t>
  </si>
  <si>
    <t>CE TAU</t>
  </si>
  <si>
    <t>V725 TAU</t>
  </si>
  <si>
    <t>WX MEN</t>
  </si>
  <si>
    <t>UPS AUR</t>
  </si>
  <si>
    <t>ALF ORI</t>
  </si>
  <si>
    <t>PI AUR</t>
  </si>
  <si>
    <t>SS LEP</t>
  </si>
  <si>
    <t>SW PIC</t>
  </si>
  <si>
    <t>ETA GEM</t>
  </si>
  <si>
    <t>UW LYN</t>
  </si>
  <si>
    <t>NSV 2912</t>
  </si>
  <si>
    <t>IS GEM</t>
  </si>
  <si>
    <t>V614 MON</t>
  </si>
  <si>
    <t>UY LYN</t>
  </si>
  <si>
    <t>BQ GEM</t>
  </si>
  <si>
    <t>NSV 3469</t>
  </si>
  <si>
    <t>NSV 3485</t>
  </si>
  <si>
    <t>OME CMA</t>
  </si>
  <si>
    <t>EW CMA</t>
  </si>
  <si>
    <t>NSV 3486</t>
  </si>
  <si>
    <t>RU CAM</t>
  </si>
  <si>
    <t>VZ CAM</t>
  </si>
  <si>
    <t>NSV 3550</t>
  </si>
  <si>
    <t>U MON</t>
  </si>
  <si>
    <t>UPS GEM</t>
  </si>
  <si>
    <t>NZ GEM</t>
  </si>
  <si>
    <t>BET GEM</t>
  </si>
  <si>
    <t>DU LYN</t>
  </si>
  <si>
    <t>NSV 3741</t>
  </si>
  <si>
    <t>BC CMI</t>
  </si>
  <si>
    <t>BL CNC</t>
  </si>
  <si>
    <t>NSV 17814</t>
  </si>
  <si>
    <t>BP CNC</t>
  </si>
  <si>
    <t>NSV 4093</t>
  </si>
  <si>
    <t>PI 2 UMA</t>
  </si>
  <si>
    <t>AK HYA</t>
  </si>
  <si>
    <t>BO CNC</t>
  </si>
  <si>
    <t>X CNC</t>
  </si>
  <si>
    <t>FZ CNC</t>
  </si>
  <si>
    <t>RHO UMA</t>
  </si>
  <si>
    <t>RS CNC</t>
  </si>
  <si>
    <t>NSV 4429</t>
  </si>
  <si>
    <t>IN HYA</t>
  </si>
  <si>
    <t>NSV 4506</t>
  </si>
  <si>
    <t>NSV 4510</t>
  </si>
  <si>
    <t>LAM LEO</t>
  </si>
  <si>
    <t>NSV 4545</t>
  </si>
  <si>
    <t>PSI LEO</t>
  </si>
  <si>
    <t>PI LEO</t>
  </si>
  <si>
    <t>U UMA</t>
  </si>
  <si>
    <t>NSV 4829</t>
  </si>
  <si>
    <t>NSV 4936</t>
  </si>
  <si>
    <t>RX LMI</t>
  </si>
  <si>
    <t>VY UMA</t>
  </si>
  <si>
    <t>ETA CAR</t>
  </si>
  <si>
    <t>VY LEO</t>
  </si>
  <si>
    <t>VW UMA</t>
  </si>
  <si>
    <t>NSV 5059</t>
  </si>
  <si>
    <t>CO UMA</t>
  </si>
  <si>
    <t>NSV 5107</t>
  </si>
  <si>
    <t>V535 CAR</t>
  </si>
  <si>
    <t>OME VIR</t>
  </si>
  <si>
    <t>VX CRT</t>
  </si>
  <si>
    <t>NU VIR</t>
  </si>
  <si>
    <t>TV UMA</t>
  </si>
  <si>
    <t>GK COM</t>
  </si>
  <si>
    <t>FW VIR</t>
  </si>
  <si>
    <t>NSV 5947</t>
  </si>
  <si>
    <t>PSI VIR</t>
  </si>
  <si>
    <t>TU CVN</t>
  </si>
  <si>
    <t>NSV 6046</t>
  </si>
  <si>
    <t>FS COM</t>
  </si>
  <si>
    <t>SW VIR</t>
  </si>
  <si>
    <t>FH VIR</t>
  </si>
  <si>
    <t>CL CVN</t>
  </si>
  <si>
    <t>FP VIR</t>
  </si>
  <si>
    <t>EV VIR</t>
  </si>
  <si>
    <t>FS VIR</t>
  </si>
  <si>
    <t>CY BOO</t>
  </si>
  <si>
    <t>CI BOO</t>
  </si>
  <si>
    <t>W BOO</t>
  </si>
  <si>
    <t>RR UMI</t>
  </si>
  <si>
    <t>TAU 4 SER</t>
  </si>
  <si>
    <t>ST HER</t>
  </si>
  <si>
    <t>V368 NOR</t>
  </si>
  <si>
    <t>AT DRA</t>
  </si>
  <si>
    <t>NSV 7676</t>
  </si>
  <si>
    <t>V2105 OPH</t>
  </si>
  <si>
    <t>ALF SCO</t>
  </si>
  <si>
    <t>NSV 7896</t>
  </si>
  <si>
    <t>AZ DRA</t>
  </si>
  <si>
    <t>VW DRA</t>
  </si>
  <si>
    <t>NSV 8556</t>
  </si>
  <si>
    <t>V642 HER</t>
  </si>
  <si>
    <t>V449 SCO</t>
  </si>
  <si>
    <t>V533 OPH</t>
  </si>
  <si>
    <t>NSV 9800</t>
  </si>
  <si>
    <t>V2388 OPH</t>
  </si>
  <si>
    <t>V441 HER</t>
  </si>
  <si>
    <t>V2048 OPH</t>
  </si>
  <si>
    <t>V2118 OPH</t>
  </si>
  <si>
    <t>V669 HER</t>
  </si>
  <si>
    <t>KAP LYR</t>
  </si>
  <si>
    <t>V4028 SGR</t>
  </si>
  <si>
    <t>NSV 24420</t>
  </si>
  <si>
    <t>V2291 OPH</t>
  </si>
  <si>
    <t>D SER</t>
  </si>
  <si>
    <t>AC HER</t>
  </si>
  <si>
    <t>XY LYR</t>
  </si>
  <si>
    <t>DEL SCT</t>
  </si>
  <si>
    <t>V3879 SGR</t>
  </si>
  <si>
    <t>V4405 SGR</t>
  </si>
  <si>
    <t>NSV 11271</t>
  </si>
  <si>
    <t>R SCT</t>
  </si>
  <si>
    <t>CX DRA</t>
  </si>
  <si>
    <t>NSV 11536</t>
  </si>
  <si>
    <t>R LYR</t>
  </si>
  <si>
    <t>CH CYG</t>
  </si>
  <si>
    <t>V2365 CYG</t>
  </si>
  <si>
    <t>V973 CYG</t>
  </si>
  <si>
    <t>V395 VUL</t>
  </si>
  <si>
    <t>KHI CYG</t>
  </si>
  <si>
    <t>NSV 12759</t>
  </si>
  <si>
    <t>V2008 CYG</t>
  </si>
  <si>
    <t>V4434 SGR</t>
  </si>
  <si>
    <t>NSV 12981</t>
  </si>
  <si>
    <t>P CYG</t>
  </si>
  <si>
    <t>NSV 13076</t>
  </si>
  <si>
    <t>EU DEL</t>
  </si>
  <si>
    <t>U DEL</t>
  </si>
  <si>
    <t>EN AQR</t>
  </si>
  <si>
    <t>NSV 13408</t>
  </si>
  <si>
    <t>NSV 13419</t>
  </si>
  <si>
    <t>NSV 13454</t>
  </si>
  <si>
    <t>V832 CYG</t>
  </si>
  <si>
    <t>FZ CEP</t>
  </si>
  <si>
    <t>V1070 CYG</t>
  </si>
  <si>
    <t>SX PAV</t>
  </si>
  <si>
    <t>V426 CEP</t>
  </si>
  <si>
    <t>BET CEP</t>
  </si>
  <si>
    <t>AB CYG</t>
  </si>
  <si>
    <t>W CYG</t>
  </si>
  <si>
    <t>NSV 13834</t>
  </si>
  <si>
    <t>V1339 CYG</t>
  </si>
  <si>
    <t>MIU CEP</t>
  </si>
  <si>
    <t>DM CEP</t>
  </si>
  <si>
    <t>BO OCT</t>
  </si>
  <si>
    <t>RW CEP</t>
  </si>
  <si>
    <t>V412 LAC</t>
  </si>
  <si>
    <t>DEL CEP</t>
  </si>
  <si>
    <t>NIU TUC</t>
  </si>
  <si>
    <t>NSV 14213</t>
  </si>
  <si>
    <t>LAM AQR</t>
  </si>
  <si>
    <t>IM PEG</t>
  </si>
  <si>
    <t>EW LAC</t>
  </si>
  <si>
    <t>V509 CAS</t>
  </si>
  <si>
    <t>OMI AND</t>
  </si>
  <si>
    <t>V342 PEG</t>
  </si>
  <si>
    <t>KX AND</t>
  </si>
  <si>
    <t>SZ PSC</t>
  </si>
  <si>
    <t>KHI AQR</t>
  </si>
  <si>
    <t>NSV 14484</t>
  </si>
  <si>
    <t>DR TUC</t>
  </si>
  <si>
    <t>HW PEG</t>
  </si>
  <si>
    <t>NSV 26113</t>
  </si>
  <si>
    <t>LAM AND</t>
  </si>
  <si>
    <t>NSV 14679</t>
  </si>
  <si>
    <t>TX PSC</t>
  </si>
  <si>
    <t>HH PEG</t>
  </si>
  <si>
    <t>PHI PEG</t>
  </si>
  <si>
    <t>SAO 91548</t>
  </si>
  <si>
    <t>RHO CAS</t>
  </si>
  <si>
    <t>YY PSC</t>
  </si>
  <si>
    <t>V884 SCO</t>
  </si>
  <si>
    <t>000-BBB-335</t>
  </si>
  <si>
    <t>000-BBB-683</t>
  </si>
  <si>
    <t>000-BBB-338</t>
  </si>
  <si>
    <t>000-BBB-510</t>
  </si>
  <si>
    <t>000-BBB-663</t>
  </si>
  <si>
    <t>000-BBB-684</t>
  </si>
  <si>
    <t>000-BBC-010</t>
  </si>
  <si>
    <t>000-BCY-640</t>
  </si>
  <si>
    <t>000-BCY-657</t>
  </si>
  <si>
    <t>000-BBC-215</t>
  </si>
  <si>
    <t>000-BCY-665</t>
  </si>
  <si>
    <t>000-BCY-683</t>
  </si>
  <si>
    <t>000-BCY-681</t>
  </si>
  <si>
    <t>000-BBF-045</t>
  </si>
  <si>
    <t>000-BCV-438</t>
  </si>
  <si>
    <t>000-BCY-793</t>
  </si>
  <si>
    <t>000-BCY-797</t>
  </si>
  <si>
    <t>000-BCT-839</t>
  </si>
  <si>
    <t>000-BCX-623</t>
  </si>
  <si>
    <t>000-BBD-706</t>
  </si>
  <si>
    <t>000-BBD-750</t>
  </si>
  <si>
    <t>000-BBF-457</t>
  </si>
  <si>
    <t>000-BBF-587</t>
  </si>
  <si>
    <t>000-BBF-613</t>
  </si>
  <si>
    <t>000-BCY-907</t>
  </si>
  <si>
    <t>000-BBF-683</t>
  </si>
  <si>
    <t>000-BBF-713</t>
  </si>
  <si>
    <t>000-BCY-977</t>
  </si>
  <si>
    <t>000-BCT-952</t>
  </si>
  <si>
    <t>000-BCY-988</t>
  </si>
  <si>
    <t>000-BBG-249</t>
  </si>
  <si>
    <t>000-BBG-453</t>
  </si>
  <si>
    <t>000-BCZ-042</t>
  </si>
  <si>
    <t>000-BCX-312</t>
  </si>
  <si>
    <t>000-BCZ-113</t>
  </si>
  <si>
    <t>000-BCT-905</t>
  </si>
  <si>
    <t>000-BBH-903</t>
  </si>
  <si>
    <t>000-BCV-839</t>
  </si>
  <si>
    <t>000-BBJ-529</t>
  </si>
  <si>
    <t>000-BBJ-814</t>
  </si>
  <si>
    <t>000-BCZ-299</t>
  </si>
  <si>
    <t>000-BBK-383</t>
  </si>
  <si>
    <t>000-BBK-679</t>
  </si>
  <si>
    <t>000-BCZ-364</t>
  </si>
  <si>
    <t>000-BBK-904</t>
  </si>
  <si>
    <t>000-BCZ-389</t>
  </si>
  <si>
    <t>000-BBL-132</t>
  </si>
  <si>
    <t>000-BBL-953</t>
  </si>
  <si>
    <t>000-BBM-252</t>
  </si>
  <si>
    <t>000-BBM-730</t>
  </si>
  <si>
    <t>000-BCV-939</t>
  </si>
  <si>
    <t>000-BCZ-534</t>
  </si>
  <si>
    <t>000-BCZ-537</t>
  </si>
  <si>
    <t>000-BBM-767</t>
  </si>
  <si>
    <t>000-BBM-740</t>
  </si>
  <si>
    <t>000-BCX-765</t>
  </si>
  <si>
    <t>000-BBM-942</t>
  </si>
  <si>
    <t>000-BBN-226</t>
  </si>
  <si>
    <t>000-BCX-771</t>
  </si>
  <si>
    <t>000-BBN-215</t>
  </si>
  <si>
    <t>000-BBN-569</t>
  </si>
  <si>
    <t>000-BCZ-621</t>
  </si>
  <si>
    <t>000-BCZ-630</t>
  </si>
  <si>
    <t>000-BCV-064</t>
  </si>
  <si>
    <t>000-BCT-992</t>
  </si>
  <si>
    <t>000-BCZ-673</t>
  </si>
  <si>
    <t>000-BCT-994</t>
  </si>
  <si>
    <t>000-BCZ-692</t>
  </si>
  <si>
    <t>000-BCZ-712</t>
  </si>
  <si>
    <t>000-BBP-841</t>
  </si>
  <si>
    <t>000-BCT-993</t>
  </si>
  <si>
    <t>000-BBQ-052</t>
  </si>
  <si>
    <t>000-BCZ-751</t>
  </si>
  <si>
    <t>000-BBQ-327</t>
  </si>
  <si>
    <t>000-BCX-791</t>
  </si>
  <si>
    <t>000-BBQ-445</t>
  </si>
  <si>
    <t>000-BCZ-790</t>
  </si>
  <si>
    <t>000-BBQ-492</t>
  </si>
  <si>
    <t>000-BCZ-793</t>
  </si>
  <si>
    <t>000-BBQ-574</t>
  </si>
  <si>
    <t>000-BCX-399</t>
  </si>
  <si>
    <t>000-BBR-433</t>
  </si>
  <si>
    <t>000-BBR-584</t>
  </si>
  <si>
    <t>000-BCW-226</t>
  </si>
  <si>
    <t>000-BBR-656</t>
  </si>
  <si>
    <t>000-BBR-655</t>
  </si>
  <si>
    <t>000-BCW-203</t>
  </si>
  <si>
    <t>000-BBR-892</t>
  </si>
  <si>
    <t>000-BBR-903</t>
  </si>
  <si>
    <t>000-BCX-415</t>
  </si>
  <si>
    <t>000-BCZ-956</t>
  </si>
  <si>
    <t>000-BFP-668</t>
  </si>
  <si>
    <t>000-BCZ-980</t>
  </si>
  <si>
    <t>000-BDB-328</t>
  </si>
  <si>
    <t>000-BBS-388</t>
  </si>
  <si>
    <t>000-BBS-578</t>
  </si>
  <si>
    <t>000-BCX-526</t>
  </si>
  <si>
    <t>000-BBT-262</t>
  </si>
  <si>
    <t>000-BCX-539</t>
  </si>
  <si>
    <t>000-BBT-346</t>
  </si>
  <si>
    <t>000-BDB-149</t>
  </si>
  <si>
    <t>000-BBT-465</t>
  </si>
  <si>
    <t>000-BBT-518</t>
  </si>
  <si>
    <t>000-BBT-532</t>
  </si>
  <si>
    <t>000-BDB-191</t>
  </si>
  <si>
    <t>000-BBT-783</t>
  </si>
  <si>
    <t>000-BBV-252</t>
  </si>
  <si>
    <t>000-BCX-524</t>
  </si>
  <si>
    <t>000-BDB-292</t>
  </si>
  <si>
    <t>000-BCT-918</t>
  </si>
  <si>
    <t>000-BBV-632</t>
  </si>
  <si>
    <t>000-BCX-442</t>
  </si>
  <si>
    <t>000-BBW-373</t>
  </si>
  <si>
    <t>000-BBW-616</t>
  </si>
  <si>
    <t>000-BDB-508</t>
  </si>
  <si>
    <t>000-BBX-257</t>
  </si>
  <si>
    <t>000-BDB-528</t>
  </si>
  <si>
    <t>000-BBX-552</t>
  </si>
  <si>
    <t>000-BBX-845</t>
  </si>
  <si>
    <t>000-BBX-864</t>
  </si>
  <si>
    <t>000-BBY-765</t>
  </si>
  <si>
    <t>000-BBY-830</t>
  </si>
  <si>
    <t>000-BCW-033</t>
  </si>
  <si>
    <t>000-BBZ-194</t>
  </si>
  <si>
    <t>000-BBZ-578</t>
  </si>
  <si>
    <t>000-BBZ-551</t>
  </si>
  <si>
    <t>000-BDB-718</t>
  </si>
  <si>
    <t>000-BBZ-706</t>
  </si>
  <si>
    <t>000-BBZ-938</t>
  </si>
  <si>
    <t>000-BDB-746</t>
  </si>
  <si>
    <t>000-BCB-583</t>
  </si>
  <si>
    <t>000-BDB-799</t>
  </si>
  <si>
    <t>000-BDB-841</t>
  </si>
  <si>
    <t>000-BCC-304</t>
  </si>
  <si>
    <t>000-BCC-357</t>
  </si>
  <si>
    <t>000-BCC-490</t>
  </si>
  <si>
    <t>000-BCC-857</t>
  </si>
  <si>
    <t>000-BCD-005</t>
  </si>
  <si>
    <t>000-BCX-086</t>
  </si>
  <si>
    <t>000-BCX-110</t>
  </si>
  <si>
    <t>000-BDB-913</t>
  </si>
  <si>
    <t>000-BCD-304</t>
  </si>
  <si>
    <t>000-BCD-274</t>
  </si>
  <si>
    <t>000-BCD-669</t>
  </si>
  <si>
    <t>000-BCD-657</t>
  </si>
  <si>
    <t>000-BCG-667</t>
  </si>
  <si>
    <t>000-BCH-803</t>
  </si>
  <si>
    <t>000-BCJ-273</t>
  </si>
  <si>
    <t>000-BCK-283</t>
  </si>
  <si>
    <t>000-BCK-561</t>
  </si>
  <si>
    <t>000-BDC-249</t>
  </si>
  <si>
    <t>000-BCL-168</t>
  </si>
  <si>
    <t>000-BCL-228</t>
  </si>
  <si>
    <t>000-BCM-022</t>
  </si>
  <si>
    <t>000-BCM-398</t>
  </si>
  <si>
    <t>000-BCM-531</t>
  </si>
  <si>
    <t>000-BCM-875</t>
  </si>
  <si>
    <t>000-BCM-928</t>
  </si>
  <si>
    <t>000-BDC-392</t>
  </si>
  <si>
    <t>000-BCN-722</t>
  </si>
  <si>
    <t>000-BCN-832</t>
  </si>
  <si>
    <t>000-BCW-656</t>
  </si>
  <si>
    <t>000-BCN-944</t>
  </si>
  <si>
    <t>000-BCP-087</t>
  </si>
  <si>
    <t>000-BCP-079</t>
  </si>
  <si>
    <t>000-BCP-115</t>
  </si>
  <si>
    <t>000-BCP-188</t>
  </si>
  <si>
    <t>000-BCP-244</t>
  </si>
  <si>
    <t>000-BCQ-016</t>
  </si>
  <si>
    <t>000-BCQ-372</t>
  </si>
  <si>
    <t>000-BDC-569</t>
  </si>
  <si>
    <t>000-BDC-576</t>
  </si>
  <si>
    <t>000-BCQ-525</t>
  </si>
  <si>
    <t>000-BDD-589</t>
  </si>
  <si>
    <t>000-BCQ-907</t>
  </si>
  <si>
    <t>000-BCR-002</t>
  </si>
  <si>
    <t>000-BCR-088</t>
  </si>
  <si>
    <t>000-BCR-111</t>
  </si>
  <si>
    <t>000-BCR-221</t>
  </si>
  <si>
    <t>000-BCR-216</t>
  </si>
  <si>
    <t>000-BCR-327</t>
  </si>
  <si>
    <t>000-BCR-358</t>
  </si>
  <si>
    <t>000-BCR-363</t>
  </si>
  <si>
    <t>000-BDC-654</t>
  </si>
  <si>
    <t>000-BCW-706</t>
  </si>
  <si>
    <t>000-BDC-676</t>
  </si>
  <si>
    <t>000-BCR-733</t>
  </si>
  <si>
    <t>000-BCR-886</t>
  </si>
  <si>
    <t>000-BCR-950</t>
  </si>
  <si>
    <t>000-BCW-700</t>
  </si>
  <si>
    <t>000-BDC-698</t>
  </si>
  <si>
    <t>000-BDC-699</t>
  </si>
  <si>
    <t>000-BCS-075</t>
  </si>
  <si>
    <t>000-BDC-724</t>
  </si>
  <si>
    <t>000-BCX-158</t>
  </si>
  <si>
    <t>AUID</t>
  </si>
  <si>
    <t>0009+19</t>
  </si>
  <si>
    <t>0016-20</t>
  </si>
  <si>
    <t>0020+50</t>
  </si>
  <si>
    <t>0022+17</t>
  </si>
  <si>
    <t>0039+40</t>
  </si>
  <si>
    <t>0041+14</t>
  </si>
  <si>
    <t>0043+56</t>
  </si>
  <si>
    <t>0049-63</t>
  </si>
  <si>
    <t>0050+60</t>
  </si>
  <si>
    <t>0054+05</t>
  </si>
  <si>
    <t>0058-66</t>
  </si>
  <si>
    <t>0058+47</t>
  </si>
  <si>
    <t>0122+88</t>
  </si>
  <si>
    <t>0155-09</t>
  </si>
  <si>
    <t>0157+13</t>
  </si>
  <si>
    <t>0200+07</t>
  </si>
  <si>
    <t>0205+19</t>
  </si>
  <si>
    <t>0207+14</t>
  </si>
  <si>
    <t>0214-03</t>
  </si>
  <si>
    <t>0216-00</t>
  </si>
  <si>
    <t>0231+33C</t>
  </si>
  <si>
    <t>0243-12</t>
  </si>
  <si>
    <t>0247-08</t>
  </si>
  <si>
    <t>0250+17</t>
  </si>
  <si>
    <t>0251+04</t>
  </si>
  <si>
    <t>0258+38</t>
  </si>
  <si>
    <t>0301+40</t>
  </si>
  <si>
    <t>0339+24C</t>
  </si>
  <si>
    <t>0340+65</t>
  </si>
  <si>
    <t>0341-12</t>
  </si>
  <si>
    <t>0342+24</t>
  </si>
  <si>
    <t>0349+30</t>
  </si>
  <si>
    <t>0413+60</t>
  </si>
  <si>
    <t>0417+22</t>
  </si>
  <si>
    <t>0446+14</t>
  </si>
  <si>
    <t>0453-66</t>
  </si>
  <si>
    <t>0454+43</t>
  </si>
  <si>
    <t>0455+40</t>
  </si>
  <si>
    <t>0458+51</t>
  </si>
  <si>
    <t>0506-63</t>
  </si>
  <si>
    <t>0526+18</t>
  </si>
  <si>
    <t>0532+26</t>
  </si>
  <si>
    <t>0537-73</t>
  </si>
  <si>
    <t>0544+37</t>
  </si>
  <si>
    <t>0549+07</t>
  </si>
  <si>
    <t>0552+45</t>
  </si>
  <si>
    <t>0600-16</t>
  </si>
  <si>
    <t>0600-60</t>
  </si>
  <si>
    <t>0608+22</t>
  </si>
  <si>
    <t>0608+61</t>
  </si>
  <si>
    <t>0614-14</t>
  </si>
  <si>
    <t>0616+22</t>
  </si>
  <si>
    <t>0643+32</t>
  </si>
  <si>
    <t>0656-03</t>
  </si>
  <si>
    <t>0705+51</t>
  </si>
  <si>
    <t>0707+16</t>
  </si>
  <si>
    <t>0708+25</t>
  </si>
  <si>
    <t>0709+28</t>
  </si>
  <si>
    <t>0710-26A</t>
  </si>
  <si>
    <t>0710-26B</t>
  </si>
  <si>
    <t>0710+08</t>
  </si>
  <si>
    <t>0710+69</t>
  </si>
  <si>
    <t>0710+82</t>
  </si>
  <si>
    <t>0716+20</t>
  </si>
  <si>
    <t>0726-09</t>
  </si>
  <si>
    <t>0729+27</t>
  </si>
  <si>
    <t>0736+14</t>
  </si>
  <si>
    <t>0739+28</t>
  </si>
  <si>
    <t>0740+37</t>
  </si>
  <si>
    <t>0743-15B</t>
  </si>
  <si>
    <t>0746+03</t>
  </si>
  <si>
    <t>0800+22</t>
  </si>
  <si>
    <t>0810+62</t>
  </si>
  <si>
    <t>0821+13</t>
  </si>
  <si>
    <t>0822+61</t>
  </si>
  <si>
    <t>0831+64</t>
  </si>
  <si>
    <t>0835-16</t>
  </si>
  <si>
    <t>0846+28</t>
  </si>
  <si>
    <t>0849+17</t>
  </si>
  <si>
    <t>0853+18</t>
  </si>
  <si>
    <t>0853+68</t>
  </si>
  <si>
    <t>0904+31</t>
  </si>
  <si>
    <t>0911-55</t>
  </si>
  <si>
    <t>0915+00</t>
  </si>
  <si>
    <t>0923+63</t>
  </si>
  <si>
    <t>0925+35</t>
  </si>
  <si>
    <t>0926+23</t>
  </si>
  <si>
    <t>0930+31</t>
  </si>
  <si>
    <t>0938+14</t>
  </si>
  <si>
    <t>0954+08</t>
  </si>
  <si>
    <t>1008+60</t>
  </si>
  <si>
    <t>1016+42</t>
  </si>
  <si>
    <t>1035+66</t>
  </si>
  <si>
    <t>1036+32</t>
  </si>
  <si>
    <t>1038+67</t>
  </si>
  <si>
    <t>1041-59</t>
  </si>
  <si>
    <t>1050+06</t>
  </si>
  <si>
    <t>1052+70</t>
  </si>
  <si>
    <t>1056-01</t>
  </si>
  <si>
    <t>1103+36</t>
  </si>
  <si>
    <t>1104+43</t>
  </si>
  <si>
    <t>1113-67</t>
  </si>
  <si>
    <t>1133+08</t>
  </si>
  <si>
    <t>1134-16</t>
  </si>
  <si>
    <t>1140+07</t>
  </si>
  <si>
    <t>1140+36</t>
  </si>
  <si>
    <t>1154+19</t>
  </si>
  <si>
    <t>1233+02</t>
  </si>
  <si>
    <t>1242+04B</t>
  </si>
  <si>
    <t>1249-09</t>
  </si>
  <si>
    <t>1250+47</t>
  </si>
  <si>
    <t>1254+17</t>
  </si>
  <si>
    <t>1301+23</t>
  </si>
  <si>
    <t>1308-02</t>
  </si>
  <si>
    <t>1311+07</t>
  </si>
  <si>
    <t>1319+37</t>
  </si>
  <si>
    <t>1330+08</t>
  </si>
  <si>
    <t>1407-13</t>
  </si>
  <si>
    <t>1409+03</t>
  </si>
  <si>
    <t>1412+15</t>
  </si>
  <si>
    <t>1417+29</t>
  </si>
  <si>
    <t>1439+26</t>
  </si>
  <si>
    <t>1456+66</t>
  </si>
  <si>
    <t>1531+15</t>
  </si>
  <si>
    <t>1547+48</t>
  </si>
  <si>
    <t>1608-53B</t>
  </si>
  <si>
    <t>1615+60</t>
  </si>
  <si>
    <t>1618+34B</t>
  </si>
  <si>
    <t>1622-07</t>
  </si>
  <si>
    <t>1623-26</t>
  </si>
  <si>
    <t>1636+49</t>
  </si>
  <si>
    <t>1642+72</t>
  </si>
  <si>
    <t>1715+60</t>
  </si>
  <si>
    <t>1717+46</t>
  </si>
  <si>
    <t>1729+14</t>
  </si>
  <si>
    <t>1730-32</t>
  </si>
  <si>
    <t>1747-02</t>
  </si>
  <si>
    <t>1747+01</t>
  </si>
  <si>
    <t>1749+11</t>
  </si>
  <si>
    <t>1751+26</t>
  </si>
  <si>
    <t>1755+04</t>
  </si>
  <si>
    <t>1756+11</t>
  </si>
  <si>
    <t>1808+31B</t>
  </si>
  <si>
    <t>1811+36B</t>
  </si>
  <si>
    <t>1815-25</t>
  </si>
  <si>
    <t>1819+49</t>
  </si>
  <si>
    <t>1820+07</t>
  </si>
  <si>
    <t>1822+00</t>
  </si>
  <si>
    <t>1826+21</t>
  </si>
  <si>
    <t>1834+39</t>
  </si>
  <si>
    <t>1836-09</t>
  </si>
  <si>
    <t>1837-19</t>
  </si>
  <si>
    <t>1840-19</t>
  </si>
  <si>
    <t>1840+39</t>
  </si>
  <si>
    <t>1842-05</t>
  </si>
  <si>
    <t>1844+52</t>
  </si>
  <si>
    <t>1850+06</t>
  </si>
  <si>
    <t>1852+43</t>
  </si>
  <si>
    <t>1921+50</t>
  </si>
  <si>
    <t>1921+50M</t>
  </si>
  <si>
    <t>1941+40</t>
  </si>
  <si>
    <t>1946+22</t>
  </si>
  <si>
    <t>1946+32</t>
  </si>
  <si>
    <t>2000+56</t>
  </si>
  <si>
    <t>2002+35B</t>
  </si>
  <si>
    <t>2009-36</t>
  </si>
  <si>
    <t>2013+40</t>
  </si>
  <si>
    <t>2014+37A</t>
  </si>
  <si>
    <t>2020+09</t>
  </si>
  <si>
    <t>2033+17B</t>
  </si>
  <si>
    <t>2040+17</t>
  </si>
  <si>
    <t>2042-05</t>
  </si>
  <si>
    <t>2050+13</t>
  </si>
  <si>
    <t>2051-10</t>
  </si>
  <si>
    <t>2055+18</t>
  </si>
  <si>
    <t>2056+47</t>
  </si>
  <si>
    <t>2116+55</t>
  </si>
  <si>
    <t>2118+40</t>
  </si>
  <si>
    <t>2119-69</t>
  </si>
  <si>
    <t>2124+59</t>
  </si>
  <si>
    <t>2127+70</t>
  </si>
  <si>
    <t>2132+31</t>
  </si>
  <si>
    <t>2132+44</t>
  </si>
  <si>
    <t>2136+42</t>
  </si>
  <si>
    <t>2138+45</t>
  </si>
  <si>
    <t>2140+58</t>
  </si>
  <si>
    <t>2206+72</t>
  </si>
  <si>
    <t>2208-80</t>
  </si>
  <si>
    <t>2219+55A</t>
  </si>
  <si>
    <t>2225+47</t>
  </si>
  <si>
    <t>2225+57</t>
  </si>
  <si>
    <t>2226-62</t>
  </si>
  <si>
    <t>2229+56</t>
  </si>
  <si>
    <t>2247-08</t>
  </si>
  <si>
    <t>2248+16</t>
  </si>
  <si>
    <t>2252+48</t>
  </si>
  <si>
    <t>2255+56</t>
  </si>
  <si>
    <t>2257+41</t>
  </si>
  <si>
    <t>2302+20</t>
  </si>
  <si>
    <t>2302+49</t>
  </si>
  <si>
    <t>2308+02</t>
  </si>
  <si>
    <t>2311-08</t>
  </si>
  <si>
    <t>2313+48C</t>
  </si>
  <si>
    <t>2317-60</t>
  </si>
  <si>
    <t>2328+21</t>
  </si>
  <si>
    <t>2330+24</t>
  </si>
  <si>
    <t>2332+45</t>
  </si>
  <si>
    <t>2338+09</t>
  </si>
  <si>
    <t>2341+02</t>
  </si>
  <si>
    <t>2346+08</t>
  </si>
  <si>
    <t>2347+18</t>
  </si>
  <si>
    <t>2347+21</t>
  </si>
  <si>
    <t>2349+56</t>
  </si>
  <si>
    <t>2356-06</t>
  </si>
  <si>
    <t>Designation</t>
  </si>
  <si>
    <t>0009-08</t>
  </si>
  <si>
    <t>0022-12</t>
  </si>
  <si>
    <t>HR 16</t>
  </si>
  <si>
    <t>SAO 147175</t>
  </si>
  <si>
    <t>HR 22</t>
  </si>
  <si>
    <t>SAO 166296</t>
  </si>
  <si>
    <t>SAO 21418</t>
  </si>
  <si>
    <t>SAO 91912</t>
  </si>
  <si>
    <t>SAO 54074</t>
  </si>
  <si>
    <t>HR 225</t>
  </si>
  <si>
    <t>HD 4029</t>
  </si>
  <si>
    <t>HR 186</t>
  </si>
  <si>
    <t>SAO 11484</t>
  </si>
  <si>
    <t>HR 294</t>
  </si>
  <si>
    <t>HR 270</t>
  </si>
  <si>
    <t>HR 189</t>
  </si>
  <si>
    <t>HD 11964</t>
  </si>
  <si>
    <t>HR 624</t>
  </si>
  <si>
    <t>HR 635</t>
  </si>
  <si>
    <t>HR 609</t>
  </si>
  <si>
    <t>SAO 129798</t>
  </si>
  <si>
    <t>HR 672</t>
  </si>
  <si>
    <t>HR 738</t>
  </si>
  <si>
    <t>SAO 148550</t>
  </si>
  <si>
    <t>SAO 148721</t>
  </si>
  <si>
    <t>SAO 93118</t>
  </si>
  <si>
    <t>HR 908</t>
  </si>
  <si>
    <t>SAO 56224</t>
  </si>
  <si>
    <t>SAO 38787</t>
  </si>
  <si>
    <t>HD 23246</t>
  </si>
  <si>
    <t>HR 1129</t>
  </si>
  <si>
    <t>HR 1235</t>
  </si>
  <si>
    <t>SAO 76225</t>
  </si>
  <si>
    <t>SAO 56531</t>
  </si>
  <si>
    <t>HR 1313</t>
  </si>
  <si>
    <t>SAO 76593</t>
  </si>
  <si>
    <t>HR 1580</t>
  </si>
  <si>
    <t>HR 1540</t>
  </si>
  <si>
    <t>HR 1729</t>
  </si>
  <si>
    <t>HR 1561</t>
  </si>
  <si>
    <t>HR 1867</t>
  </si>
  <si>
    <t>SAO 77331</t>
  </si>
  <si>
    <t>HR 1953</t>
  </si>
  <si>
    <t>HR 2012</t>
  </si>
  <si>
    <t>SAO 112958</t>
  </si>
  <si>
    <t>HR 2096</t>
  </si>
  <si>
    <t>SAO 151178</t>
  </si>
  <si>
    <t>HR 2102</t>
  </si>
  <si>
    <t>HR 2201</t>
  </si>
  <si>
    <t>HR 2303</t>
  </si>
  <si>
    <t>SAO 59574</t>
  </si>
  <si>
    <t>SAO 134133</t>
  </si>
  <si>
    <t>HR 2737</t>
  </si>
  <si>
    <t>HR 2632</t>
  </si>
  <si>
    <t>HR 2808</t>
  </si>
  <si>
    <t>SAO 173047</t>
  </si>
  <si>
    <t>SAO 173411</t>
  </si>
  <si>
    <t>HR 2682</t>
  </si>
  <si>
    <t>SAO 6167</t>
  </si>
  <si>
    <t>SAO 1194</t>
  </si>
  <si>
    <t>HR 2846</t>
  </si>
  <si>
    <t>SAO 152986</t>
  </si>
  <si>
    <t>HR 2985</t>
  </si>
  <si>
    <t>HR 2953</t>
  </si>
  <si>
    <t>SAO 60198</t>
  </si>
  <si>
    <t>HR 2924</t>
  </si>
  <si>
    <t>HR 3044</t>
  </si>
  <si>
    <t>HR 3093</t>
  </si>
  <si>
    <t>HR 3176</t>
  </si>
  <si>
    <t>HR 3648</t>
  </si>
  <si>
    <t>HR 3376</t>
  </si>
  <si>
    <t>SAO 154628</t>
  </si>
  <si>
    <t>HR 3522</t>
  </si>
  <si>
    <t>SAO 98245</t>
  </si>
  <si>
    <t>HR 3558</t>
  </si>
  <si>
    <t>HR 3609</t>
  </si>
  <si>
    <t>SAO 61276</t>
  </si>
  <si>
    <t>HR 3791</t>
  </si>
  <si>
    <t>SAO 136844</t>
  </si>
  <si>
    <t>HR 3764</t>
  </si>
  <si>
    <t>HR 3731</t>
  </si>
  <si>
    <t>HR 3850</t>
  </si>
  <si>
    <t>HR 3877</t>
  </si>
  <si>
    <t>HR 3980</t>
  </si>
  <si>
    <t>HR 4052</t>
  </si>
  <si>
    <t>HR 4067</t>
  </si>
  <si>
    <t>HR 4176</t>
  </si>
  <si>
    <t>HR 4258</t>
  </si>
  <si>
    <t>SAO 15260</t>
  </si>
  <si>
    <t>SAO 238242</t>
  </si>
  <si>
    <t>HR 4207</t>
  </si>
  <si>
    <t>SAO 7272</t>
  </si>
  <si>
    <t>HR 4233</t>
  </si>
  <si>
    <t>SAO 62421</t>
  </si>
  <si>
    <t>HR 4264</t>
  </si>
  <si>
    <t>HR 4448</t>
  </si>
  <si>
    <t>HR 4559</t>
  </si>
  <si>
    <t>HR 4451</t>
  </si>
  <si>
    <t>SAO 62680</t>
  </si>
  <si>
    <t>SAO 99904</t>
  </si>
  <si>
    <t>HR 4878</t>
  </si>
  <si>
    <t>HR 4957</t>
  </si>
  <si>
    <t>HR 4919</t>
  </si>
  <si>
    <t>HR 4929</t>
  </si>
  <si>
    <t>SAO 82650</t>
  </si>
  <si>
    <t>SAO 139218</t>
  </si>
  <si>
    <t>SAO 119882</t>
  </si>
  <si>
    <t>HR 5022</t>
  </si>
  <si>
    <t>SAO 120075</t>
  </si>
  <si>
    <t>SAO 158439</t>
  </si>
  <si>
    <t>HR 5283</t>
  </si>
  <si>
    <t>HR 5254</t>
  </si>
  <si>
    <t>HD 126307</t>
  </si>
  <si>
    <t>SAO 83427</t>
  </si>
  <si>
    <t>HR 5691</t>
  </si>
  <si>
    <t>SAO 101678</t>
  </si>
  <si>
    <t>SAO 45726</t>
  </si>
  <si>
    <t>HR 6073</t>
  </si>
  <si>
    <t>SAO 17073</t>
  </si>
  <si>
    <t>HR 6108</t>
  </si>
  <si>
    <t>SAO 141187</t>
  </si>
  <si>
    <t>HR 6090</t>
  </si>
  <si>
    <t>SAO 8544</t>
  </si>
  <si>
    <t>SAO 17360</t>
  </si>
  <si>
    <t>HR 6467</t>
  </si>
  <si>
    <t>HR 6542</t>
  </si>
  <si>
    <t>SAO 208945</t>
  </si>
  <si>
    <t>SAO 141913</t>
  </si>
  <si>
    <t>HD 166095</t>
  </si>
  <si>
    <t>SAO 85437</t>
  </si>
  <si>
    <t>SAO 123017</t>
  </si>
  <si>
    <t>HR 6768</t>
  </si>
  <si>
    <t>HR 6901</t>
  </si>
  <si>
    <t>HR 6846</t>
  </si>
  <si>
    <t>HR 6886</t>
  </si>
  <si>
    <t>SAO 123353</t>
  </si>
  <si>
    <t>SAO 142348</t>
  </si>
  <si>
    <t>SAO 86145</t>
  </si>
  <si>
    <t>HR 7017</t>
  </si>
  <si>
    <t>SAO 142692</t>
  </si>
  <si>
    <t>HR 7046</t>
  </si>
  <si>
    <t>SAO 47909</t>
  </si>
  <si>
    <t>HR 7083</t>
  </si>
  <si>
    <t>SAO 31133</t>
  </si>
  <si>
    <t>SAO 124112</t>
  </si>
  <si>
    <t>SAO 31586</t>
  </si>
  <si>
    <t>SAO 68897</t>
  </si>
  <si>
    <t>SAO 87883</t>
  </si>
  <si>
    <t>SAO 69116</t>
  </si>
  <si>
    <t>SAO 32219</t>
  </si>
  <si>
    <t>HR 7703</t>
  </si>
  <si>
    <t>HR 7555</t>
  </si>
  <si>
    <t>SAO 69101</t>
  </si>
  <si>
    <t>SAO 125841</t>
  </si>
  <si>
    <t>SAO 106396</t>
  </si>
  <si>
    <t>HR 7831</t>
  </si>
  <si>
    <t>HR 7973</t>
  </si>
  <si>
    <t>HR 8096</t>
  </si>
  <si>
    <t>HR 7923</t>
  </si>
  <si>
    <t>SAO 50713</t>
  </si>
  <si>
    <t>SAO 33287</t>
  </si>
  <si>
    <t>SAO 71267</t>
  </si>
  <si>
    <t>HR 8081</t>
  </si>
  <si>
    <t>HR 8197</t>
  </si>
  <si>
    <t>SAO 19432</t>
  </si>
  <si>
    <t>SAO 71539</t>
  </si>
  <si>
    <t>SAO 50934</t>
  </si>
  <si>
    <t>HR 8228</t>
  </si>
  <si>
    <t>SAO 33683</t>
  </si>
  <si>
    <t>HR 8577</t>
  </si>
  <si>
    <t>SAO 34256</t>
  </si>
  <si>
    <t>HR 8632</t>
  </si>
  <si>
    <t>HR 8531</t>
  </si>
  <si>
    <t>SAO 34605</t>
  </si>
  <si>
    <t>HR 8841</t>
  </si>
  <si>
    <t>SAO 108242</t>
  </si>
  <si>
    <t>SAO 52713</t>
  </si>
  <si>
    <t>SAO 72575</t>
  </si>
  <si>
    <t>HD 217715</t>
  </si>
  <si>
    <t>SAO 128034</t>
  </si>
  <si>
    <t>SAO 146598</t>
  </si>
  <si>
    <t>HR 8874</t>
  </si>
  <si>
    <t>HR 8829</t>
  </si>
  <si>
    <t>HR 8922</t>
  </si>
  <si>
    <t>SAO 53355</t>
  </si>
  <si>
    <t>HR 8923</t>
  </si>
  <si>
    <t>SAO 128427</t>
  </si>
  <si>
    <t>HR 9055</t>
  </si>
  <si>
    <t>HR 9067</t>
  </si>
  <si>
    <t>SAO 208340</t>
  </si>
  <si>
    <t>HR 29</t>
  </si>
  <si>
    <t>SAO 147237</t>
  </si>
  <si>
    <t>HR 131</t>
  </si>
  <si>
    <t>SAO 147205</t>
  </si>
  <si>
    <t>SAO 21537</t>
  </si>
  <si>
    <t>SAO 91909</t>
  </si>
  <si>
    <t>SAO 54147</t>
  </si>
  <si>
    <t>HR 213</t>
  </si>
  <si>
    <t>HD 5258</t>
  </si>
  <si>
    <t>HR 176</t>
  </si>
  <si>
    <t>SAO 11444</t>
  </si>
  <si>
    <t>HR 307</t>
  </si>
  <si>
    <t>HR 420</t>
  </si>
  <si>
    <t>HR 289</t>
  </si>
  <si>
    <t>HD 11131</t>
  </si>
  <si>
    <t>HD 15228</t>
  </si>
  <si>
    <t>HR 646</t>
  </si>
  <si>
    <t>SAO 129959</t>
  </si>
  <si>
    <t>HR 739</t>
  </si>
  <si>
    <t>HR 736</t>
  </si>
  <si>
    <t>SAO 148549</t>
  </si>
  <si>
    <t>SAO 130254</t>
  </si>
  <si>
    <t>SAO 93195</t>
  </si>
  <si>
    <t>HR 926</t>
  </si>
  <si>
    <t>SAO 56036</t>
  </si>
  <si>
    <t>SAO 38609</t>
  </si>
  <si>
    <t>HD 23948</t>
  </si>
  <si>
    <t>HR 1205</t>
  </si>
  <si>
    <t>HR 1265</t>
  </si>
  <si>
    <t>SAO 76105</t>
  </si>
  <si>
    <t>SAO 56709</t>
  </si>
  <si>
    <t>HR 1270</t>
  </si>
  <si>
    <t>SAO 76565</t>
  </si>
  <si>
    <t>HR 1585</t>
  </si>
  <si>
    <t>HR 1475</t>
  </si>
  <si>
    <t>HR 1641</t>
  </si>
  <si>
    <t>HR 1568</t>
  </si>
  <si>
    <t>HR 1882</t>
  </si>
  <si>
    <t>SAO 77675</t>
  </si>
  <si>
    <t>HR 2062</t>
  </si>
  <si>
    <t>HR 1995</t>
  </si>
  <si>
    <t>SAO 113186</t>
  </si>
  <si>
    <t>HR 2105</t>
  </si>
  <si>
    <t>SAO 151052</t>
  </si>
  <si>
    <t>HR 2104</t>
  </si>
  <si>
    <t>HR 2152</t>
  </si>
  <si>
    <t>HR 2305</t>
  </si>
  <si>
    <t>SAO 59631</t>
  </si>
  <si>
    <t>SAO 134031</t>
  </si>
  <si>
    <t>HR 2804</t>
  </si>
  <si>
    <t>HR 2684</t>
  </si>
  <si>
    <t>HR 2706</t>
  </si>
  <si>
    <t>HR 2643</t>
  </si>
  <si>
    <t>SAO 172676</t>
  </si>
  <si>
    <t>SAO 173244</t>
  </si>
  <si>
    <t>HR 2713</t>
  </si>
  <si>
    <t>SAO 14183</t>
  </si>
  <si>
    <t>SAO 1254</t>
  </si>
  <si>
    <t>HR2692</t>
  </si>
  <si>
    <t>SAO 152941</t>
  </si>
  <si>
    <t>HR 3030</t>
  </si>
  <si>
    <t>SAO 115756</t>
  </si>
  <si>
    <t>HR 2930</t>
  </si>
  <si>
    <t>HR 3051</t>
  </si>
  <si>
    <t>HR 3050</t>
  </si>
  <si>
    <t>HR 3127</t>
  </si>
  <si>
    <t>HR 3403</t>
  </si>
  <si>
    <t>HR 3231</t>
  </si>
  <si>
    <t>SAO 154373</t>
  </si>
  <si>
    <t>SAO 98087</t>
  </si>
  <si>
    <t>SAO 61288</t>
  </si>
  <si>
    <t>HR 3800</t>
  </si>
  <si>
    <t>SAO 136840</t>
  </si>
  <si>
    <t>HR 3815</t>
  </si>
  <si>
    <t>HR 3627</t>
  </si>
  <si>
    <t>HR 3896</t>
  </si>
  <si>
    <t>HR 3926</t>
  </si>
  <si>
    <t>HR 4051</t>
  </si>
  <si>
    <t>HR 4132</t>
  </si>
  <si>
    <t>HR 4181</t>
  </si>
  <si>
    <t>HR 4256</t>
  </si>
  <si>
    <t>SAO 15269</t>
  </si>
  <si>
    <t>SAO 238483</t>
  </si>
  <si>
    <t>HR 4201</t>
  </si>
  <si>
    <t>SAO 15431</t>
  </si>
  <si>
    <t>HR 4240</t>
  </si>
  <si>
    <t>SAO 62418</t>
  </si>
  <si>
    <t>HR 4280</t>
  </si>
  <si>
    <t>HR 4384</t>
  </si>
  <si>
    <t>HR 4515</t>
  </si>
  <si>
    <t>HR 4539</t>
  </si>
  <si>
    <t>SAO 62729</t>
  </si>
  <si>
    <t>SAO 99816</t>
  </si>
  <si>
    <t>HR 4805</t>
  </si>
  <si>
    <t>HR 4959</t>
  </si>
  <si>
    <t>HR 4945</t>
  </si>
  <si>
    <t>HR 4962</t>
  </si>
  <si>
    <t>SAO 82708</t>
  </si>
  <si>
    <t>SAO 139264</t>
  </si>
  <si>
    <t>SAO 119789</t>
  </si>
  <si>
    <t>HR 5025</t>
  </si>
  <si>
    <t>SAO 119962</t>
  </si>
  <si>
    <t>SAO 158416</t>
  </si>
  <si>
    <t>HR 5307</t>
  </si>
  <si>
    <t>HR 5243</t>
  </si>
  <si>
    <t>HD 125408</t>
  </si>
  <si>
    <t>SAO 83535</t>
  </si>
  <si>
    <t>HR 5714</t>
  </si>
  <si>
    <t>SAO 101631</t>
  </si>
  <si>
    <t>SAO 45723</t>
  </si>
  <si>
    <t>HR 6024</t>
  </si>
  <si>
    <t>SAO 29975</t>
  </si>
  <si>
    <t>HR 6043</t>
  </si>
  <si>
    <t>SAO 141066</t>
  </si>
  <si>
    <t>HR 6183</t>
  </si>
  <si>
    <t>SAO 17200</t>
  </si>
  <si>
    <t>SAO 17312</t>
  </si>
  <si>
    <t>HR 6509</t>
  </si>
  <si>
    <t>HR 6577</t>
  </si>
  <si>
    <t>SAO 208881</t>
  </si>
  <si>
    <t>SAO 141979</t>
  </si>
  <si>
    <t>SAO 122787</t>
  </si>
  <si>
    <t>HD 164615</t>
  </si>
  <si>
    <t>SAO 85575</t>
  </si>
  <si>
    <t>SAO 122949</t>
  </si>
  <si>
    <t>HD 166976</t>
  </si>
  <si>
    <t>HR 6775</t>
  </si>
  <si>
    <t>HR 6807</t>
  </si>
  <si>
    <t>HR 6801</t>
  </si>
  <si>
    <t>HR 6880</t>
  </si>
  <si>
    <t>SAO 123399</t>
  </si>
  <si>
    <t>SAO 142372</t>
  </si>
  <si>
    <t>SAO 86106</t>
  </si>
  <si>
    <t>HR 7019</t>
  </si>
  <si>
    <t>SAO 142557</t>
  </si>
  <si>
    <t>HR 7038</t>
  </si>
  <si>
    <t>SAO 47922</t>
  </si>
  <si>
    <t>SAO 142598</t>
  </si>
  <si>
    <t>SAO 31032</t>
  </si>
  <si>
    <t>SAO 123928</t>
  </si>
  <si>
    <t>SAO 31737</t>
  </si>
  <si>
    <t>SAO 68909</t>
  </si>
  <si>
    <t>SAO 104990</t>
  </si>
  <si>
    <t>SAO 68637</t>
  </si>
  <si>
    <t>SAO 32116</t>
  </si>
  <si>
    <t>SAO 69803</t>
  </si>
  <si>
    <t>HR 7729</t>
  </si>
  <si>
    <t>HR 7568</t>
  </si>
  <si>
    <t>SAO 126059</t>
  </si>
  <si>
    <t>SAO 106253</t>
  </si>
  <si>
    <t>HR 7873</t>
  </si>
  <si>
    <t>HR 8057</t>
  </si>
  <si>
    <t>HR 7994</t>
  </si>
  <si>
    <t>HR 7914</t>
  </si>
  <si>
    <t>SAO 50121</t>
  </si>
  <si>
    <t>SAO 33303</t>
  </si>
  <si>
    <t>SAO 71280</t>
  </si>
  <si>
    <t>HR 8061</t>
  </si>
  <si>
    <t>HR 8312</t>
  </si>
  <si>
    <t>SAO 19646</t>
  </si>
  <si>
    <t>SAO 71514</t>
  </si>
  <si>
    <t>SAO 50824</t>
  </si>
  <si>
    <t>HR 8208</t>
  </si>
  <si>
    <t>SAO 33657</t>
  </si>
  <si>
    <t>NONE</t>
  </si>
  <si>
    <t>SAO 19986</t>
  </si>
  <si>
    <t>HR 8471</t>
  </si>
  <si>
    <t>SAO 34338</t>
  </si>
  <si>
    <t>HR 8656</t>
  </si>
  <si>
    <t>HR 8620</t>
  </si>
  <si>
    <t>HR 8610</t>
  </si>
  <si>
    <t>SAO 108400</t>
  </si>
  <si>
    <t>SAO 52707</t>
  </si>
  <si>
    <t>SAO 72883</t>
  </si>
  <si>
    <t>HD 218261</t>
  </si>
  <si>
    <t>SAO 128043</t>
  </si>
  <si>
    <t>SAO 146652</t>
  </si>
  <si>
    <t>HR 8843</t>
  </si>
  <si>
    <t>HR 8839</t>
  </si>
  <si>
    <t>SAO 53270</t>
  </si>
  <si>
    <t>HR 8893</t>
  </si>
  <si>
    <t>SAO 128310</t>
  </si>
  <si>
    <t>HR 9035</t>
  </si>
  <si>
    <t>HR 9041</t>
  </si>
  <si>
    <t>SAO 208406</t>
  </si>
  <si>
    <t>B PER</t>
  </si>
  <si>
    <t>000-BBG-774</t>
  </si>
  <si>
    <t>ALF COM</t>
  </si>
  <si>
    <t>000-BLK-312</t>
  </si>
  <si>
    <t>1305+18</t>
  </si>
  <si>
    <t>Spectrum</t>
  </si>
  <si>
    <t>M3III</t>
  </si>
  <si>
    <t>M2III</t>
  </si>
  <si>
    <t>M5/M6Ib/II</t>
  </si>
  <si>
    <t>M5III</t>
  </si>
  <si>
    <t>M2III:e</t>
  </si>
  <si>
    <t>M4IIIa</t>
  </si>
  <si>
    <t>M4III</t>
  </si>
  <si>
    <t>B0IVpe</t>
  </si>
  <si>
    <t>B2IVe</t>
  </si>
  <si>
    <t>M2III:</t>
  </si>
  <si>
    <t>M0III</t>
  </si>
  <si>
    <t>M7</t>
  </si>
  <si>
    <t>F7:Ib-IIv</t>
  </si>
  <si>
    <t>M6III</t>
  </si>
  <si>
    <t>M4II</t>
  </si>
  <si>
    <t>B8V</t>
  </si>
  <si>
    <t>M1III</t>
  </si>
  <si>
    <t>K5</t>
  </si>
  <si>
    <t>A2V</t>
  </si>
  <si>
    <t>M4</t>
  </si>
  <si>
    <t>M3</t>
  </si>
  <si>
    <t>A8Ia-F2epIa</t>
  </si>
  <si>
    <t>K4Ib-II+</t>
  </si>
  <si>
    <t>F0V</t>
  </si>
  <si>
    <t>M2Iab:</t>
  </si>
  <si>
    <t>M3II</t>
  </si>
  <si>
    <t>Apsh</t>
  </si>
  <si>
    <t>M1III:</t>
  </si>
  <si>
    <t>K4III</t>
  </si>
  <si>
    <t>B3IIIe</t>
  </si>
  <si>
    <t>B2IV-Ve</t>
  </si>
  <si>
    <t>K0Ibpv</t>
  </si>
  <si>
    <t>M3II-III</t>
  </si>
  <si>
    <t>K0IIIb</t>
  </si>
  <si>
    <t>K5II/III</t>
  </si>
  <si>
    <t>G8III</t>
  </si>
  <si>
    <t>G5III</t>
  </si>
  <si>
    <t>K1III</t>
  </si>
  <si>
    <t>M4IIIv</t>
  </si>
  <si>
    <t>M6IIIase</t>
  </si>
  <si>
    <t>G8II-III</t>
  </si>
  <si>
    <t>F0IV</t>
  </si>
  <si>
    <t>K5III</t>
  </si>
  <si>
    <t>M0IIIv</t>
  </si>
  <si>
    <t>K2III</t>
  </si>
  <si>
    <t>M3II/III</t>
  </si>
  <si>
    <t>M3IIIb</t>
  </si>
  <si>
    <t>M1IIIb</t>
  </si>
  <si>
    <t>M5III:</t>
  </si>
  <si>
    <t>F5V+F5V</t>
  </si>
  <si>
    <t>M7III</t>
  </si>
  <si>
    <t>MIII</t>
  </si>
  <si>
    <t>M5II-III</t>
  </si>
  <si>
    <t>M6s</t>
  </si>
  <si>
    <t>M2</t>
  </si>
  <si>
    <t>F5Vn</t>
  </si>
  <si>
    <t>F2Ibe</t>
  </si>
  <si>
    <t>B2Ve</t>
  </si>
  <si>
    <t>F2IV-V</t>
  </si>
  <si>
    <t>F4Ibpv</t>
  </si>
  <si>
    <t>M4Iab:</t>
  </si>
  <si>
    <t>F2IIIp</t>
  </si>
  <si>
    <t>M2/M3III</t>
  </si>
  <si>
    <t>G9III</t>
  </si>
  <si>
    <t>A5</t>
  </si>
  <si>
    <t>M7IIIv</t>
  </si>
  <si>
    <t>A0</t>
  </si>
  <si>
    <t>K0IV</t>
  </si>
  <si>
    <t>K5Iab:</t>
  </si>
  <si>
    <t>B2pe</t>
  </si>
  <si>
    <t>M5Iab:</t>
  </si>
  <si>
    <t>K0III</t>
  </si>
  <si>
    <t>B2IIIev</t>
  </si>
  <si>
    <t>M4:IIIv</t>
  </si>
  <si>
    <t>M4III:</t>
  </si>
  <si>
    <t>M2Ia</t>
  </si>
  <si>
    <t>F5Iab:</t>
  </si>
  <si>
    <t>B3IVpe</t>
  </si>
  <si>
    <t>G0Iab:</t>
  </si>
  <si>
    <t>Bpe</t>
  </si>
  <si>
    <t>A5V</t>
  </si>
  <si>
    <t>G2Ia0e</t>
  </si>
  <si>
    <t>SAO 24412</t>
  </si>
  <si>
    <t>SAO 24512</t>
  </si>
  <si>
    <t>SAO 82692</t>
  </si>
  <si>
    <t>Add transformation correction</t>
  </si>
  <si>
    <t>Standard magnitude</t>
  </si>
  <si>
    <t>Add standard magnitude of the comparison</t>
  </si>
  <si>
    <t>mean var-comp</t>
  </si>
  <si>
    <t>AAVSO initial</t>
  </si>
  <si>
    <t>Heliocentric JD</t>
  </si>
  <si>
    <t>ALF CAS</t>
  </si>
  <si>
    <t>000-BBB-937</t>
  </si>
  <si>
    <t>0034+55</t>
  </si>
  <si>
    <t>K0IIICN+1</t>
  </si>
  <si>
    <t>HD 5395</t>
  </si>
  <si>
    <t>HD 9927</t>
  </si>
  <si>
    <t>RU CAS</t>
  </si>
  <si>
    <t>000-BBC-486</t>
  </si>
  <si>
    <t>0105+64</t>
  </si>
  <si>
    <t>B9IV</t>
  </si>
  <si>
    <t>HD 6960</t>
  </si>
  <si>
    <t>HD 5015</t>
  </si>
  <si>
    <t>1 GEM</t>
  </si>
  <si>
    <t>000-BBK-649</t>
  </si>
  <si>
    <t>0558+23</t>
  </si>
  <si>
    <t>G5III+F6IV</t>
  </si>
  <si>
    <t>HD 38751</t>
  </si>
  <si>
    <t>HD 43039</t>
  </si>
  <si>
    <t>MIU GEM</t>
  </si>
  <si>
    <t>SY UMA</t>
  </si>
  <si>
    <t>000-BCX-402</t>
  </si>
  <si>
    <t>0949+50</t>
  </si>
  <si>
    <t>A3III</t>
  </si>
  <si>
    <t>HD 82328</t>
  </si>
  <si>
    <t>HD 82621</t>
  </si>
  <si>
    <t>#TYPE=EXTENDED</t>
  </si>
  <si>
    <t>#DATE=JD</t>
  </si>
  <si>
    <t>#OBSTYPE=PEP</t>
  </si>
  <si>
    <t>Calculation HJD</t>
  </si>
  <si>
    <t>Telescope</t>
  </si>
  <si>
    <t>Sensor</t>
  </si>
  <si>
    <t>Minus first order extinction correction</t>
  </si>
  <si>
    <t>Time</t>
  </si>
  <si>
    <t>Time corrected airmass comp</t>
  </si>
  <si>
    <t>°</t>
  </si>
  <si>
    <t>"</t>
  </si>
  <si>
    <t>N/S or E/W</t>
  </si>
  <si>
    <t>’</t>
  </si>
  <si>
    <t>UT date</t>
  </si>
  <si>
    <t>JD at 0 UT</t>
  </si>
  <si>
    <t>T</t>
  </si>
  <si>
    <t>UT</t>
  </si>
  <si>
    <t>Julian Date</t>
  </si>
  <si>
    <t>UT Date</t>
  </si>
  <si>
    <t>RR ARI</t>
  </si>
  <si>
    <t>000-BCT-813</t>
  </si>
  <si>
    <t>0150+23</t>
  </si>
  <si>
    <t>NSV 16300</t>
  </si>
  <si>
    <t>000-BCY-054</t>
  </si>
  <si>
    <t>0518-00</t>
  </si>
  <si>
    <t>NIU AUR</t>
  </si>
  <si>
    <t>000-BBK-288</t>
  </si>
  <si>
    <t>NSV 2877</t>
  </si>
  <si>
    <t>000-BBK-937</t>
  </si>
  <si>
    <t>NSV 6687</t>
  </si>
  <si>
    <t>000-BBV-426</t>
  </si>
  <si>
    <t>1427+76</t>
  </si>
  <si>
    <t>NSV 24912</t>
  </si>
  <si>
    <t>000-BCJ-270</t>
  </si>
  <si>
    <t>51 PEG</t>
  </si>
  <si>
    <t>000-BDC-616</t>
  </si>
  <si>
    <t>2252+20</t>
  </si>
  <si>
    <t>XZ PSC</t>
  </si>
  <si>
    <t>000-BCS-081</t>
  </si>
  <si>
    <t>2349-00</t>
  </si>
  <si>
    <t>II PEG</t>
  </si>
  <si>
    <t>000-BCS-087</t>
  </si>
  <si>
    <t>2350+28</t>
  </si>
  <si>
    <t>NSV 26170</t>
  </si>
  <si>
    <t>000-BDC-705</t>
  </si>
  <si>
    <t>2351+22</t>
  </si>
  <si>
    <t>F3II,,,</t>
  </si>
  <si>
    <t>HD 13174</t>
  </si>
  <si>
    <t>A9V,,,</t>
  </si>
  <si>
    <t>M2,5II</t>
  </si>
  <si>
    <t>O9,5pe</t>
  </si>
  <si>
    <t>M0,5III</t>
  </si>
  <si>
    <t>B2V</t>
  </si>
  <si>
    <t>HD 34658</t>
  </si>
  <si>
    <t>O9,7IIe</t>
  </si>
  <si>
    <t>G9,5III</t>
  </si>
  <si>
    <t>HD 38656</t>
  </si>
  <si>
    <t>G8,5IIIb</t>
  </si>
  <si>
    <t>HD 40588</t>
  </si>
  <si>
    <t>C,,,</t>
  </si>
  <si>
    <t>Ce+,,,</t>
  </si>
  <si>
    <t>CII,,,</t>
  </si>
  <si>
    <t>LBv,,,</t>
  </si>
  <si>
    <t>M5,5III</t>
  </si>
  <si>
    <t>M,,,</t>
  </si>
  <si>
    <t>HD 136726</t>
  </si>
  <si>
    <t>M4,5III</t>
  </si>
  <si>
    <t>M1,5Iab-b</t>
  </si>
  <si>
    <t>M2,5III</t>
  </si>
  <si>
    <t>O5,5-O6,5Iaf</t>
  </si>
  <si>
    <t>K1,5IIIb</t>
  </si>
  <si>
    <t>G8III-IV+,,,</t>
  </si>
  <si>
    <t>G0III+,,,</t>
  </si>
  <si>
    <t>B2,5Ve</t>
  </si>
  <si>
    <t>S,,,</t>
  </si>
  <si>
    <t>F8V</t>
  </si>
  <si>
    <t>HD 185018</t>
  </si>
  <si>
    <t>B1,5Vnne</t>
  </si>
  <si>
    <t>M3II-III,,,</t>
  </si>
  <si>
    <t>K2,,,</t>
  </si>
  <si>
    <t>M0II+,,,</t>
  </si>
  <si>
    <t>K1,5II-IIIe</t>
  </si>
  <si>
    <t>G2,5IVa</t>
  </si>
  <si>
    <t>HD 218235</t>
  </si>
  <si>
    <t>B6IIIpe+,,,</t>
  </si>
  <si>
    <t>K1IV-V+,,,</t>
  </si>
  <si>
    <t>SAO 128393</t>
  </si>
  <si>
    <t>K0V,,,</t>
  </si>
  <si>
    <t>SAO 91503</t>
  </si>
  <si>
    <t>HD 13363</t>
  </si>
  <si>
    <t>HD 36134</t>
  </si>
  <si>
    <t>HD 41357</t>
  </si>
  <si>
    <t>HD 42471</t>
  </si>
  <si>
    <t>HD 142105</t>
  </si>
  <si>
    <t>HD 188310</t>
  </si>
  <si>
    <t>HD 215510</t>
  </si>
  <si>
    <t>SAO 91568</t>
  </si>
  <si>
    <t>Estimated? Y/N</t>
  </si>
  <si>
    <t>Average</t>
  </si>
  <si>
    <t>The gain and the integration time is standard set to 10. If the gain is different, you can change it. The spreadsheet takes the changed values into account when calculating the magnitude of the variable.</t>
  </si>
  <si>
    <t>H</t>
  </si>
  <si>
    <t>D</t>
  </si>
  <si>
    <t>D at 0 UT</t>
  </si>
  <si>
    <t>GMST</t>
  </si>
  <si>
    <t>GMST (0-24)</t>
  </si>
  <si>
    <t>W</t>
  </si>
  <si>
    <t>L</t>
  </si>
  <si>
    <t>e</t>
  </si>
  <si>
    <t>Dy</t>
  </si>
  <si>
    <t>GAST</t>
  </si>
  <si>
    <t>Comment</t>
  </si>
  <si>
    <t>GAM PER</t>
  </si>
  <si>
    <t>000-BBF-678</t>
  </si>
  <si>
    <t>0257+53</t>
  </si>
  <si>
    <t>G9III+A2-III</t>
  </si>
  <si>
    <t>HD 17878</t>
  </si>
  <si>
    <t>HD 19373</t>
  </si>
  <si>
    <t>I</t>
  </si>
  <si>
    <t>i(variable)</t>
  </si>
  <si>
    <t>i(comp)</t>
  </si>
  <si>
    <r>
      <t>D</t>
    </r>
    <r>
      <rPr>
        <b/>
        <sz val="11"/>
        <rFont val="Arial"/>
        <family val="2"/>
      </rPr>
      <t>(i(variable) - i(comp))</t>
    </r>
  </si>
  <si>
    <t>kapI = k'I</t>
  </si>
  <si>
    <t>First order extinction correction I</t>
  </si>
  <si>
    <t>I-band Variable</t>
  </si>
  <si>
    <t>∆i-magnitude = i (variable) - i (comp)</t>
  </si>
  <si>
    <t>#DELIM=;</t>
  </si>
  <si>
    <t>In the sheets 'B-band Data Entry' and 'I-band Data Entry', you only fill in the measurements (time and counts).</t>
  </si>
  <si>
    <t>Don't touch the sheet 'Calculations'. This sheet calculates the Julian Date, the Heliocentric Julian Date (if you do PEP-photometry on short period eclipsing binaries), the airmass and the V-, B- and/or the I-magnitudes.</t>
  </si>
  <si>
    <t>I-</t>
  </si>
  <si>
    <t>I-band Check</t>
  </si>
  <si>
    <t>∆(V-I)</t>
  </si>
  <si>
    <t>Prepare metadata output</t>
  </si>
  <si>
    <t>Instr. Magn. comp</t>
  </si>
  <si>
    <t>Instr. Magn. var</t>
  </si>
  <si>
    <t>Instr. Magn. check</t>
  </si>
  <si>
    <t>This spreadsheet is  for reduction of V, I, BV, VI, or BVI data</t>
  </si>
  <si>
    <r>
      <t xml:space="preserve">Use only the Data Entry sheets you need. If you do V-only photometry, then you fill in the 'V-band Data Entry' sheet. If you do BV photometry, then you  fill in the 'V-band Data Entry' </t>
    </r>
    <r>
      <rPr>
        <b/>
        <sz val="12"/>
        <color indexed="8"/>
        <rFont val="Arial"/>
        <family val="2"/>
      </rPr>
      <t xml:space="preserve">and </t>
    </r>
    <r>
      <rPr>
        <sz val="12"/>
        <color indexed="8"/>
        <rFont val="Arial"/>
        <family val="2"/>
      </rPr>
      <t>the 'B-band Data Entry' sheet and so on.</t>
    </r>
  </si>
  <si>
    <t>The gain and integration time should be set to the default value of 10. If you use a different gain, indicate this in the 'Data Entry' sheet(s). The spreadsheet takes the changed values into account when calculating the (instrumental) magnitudes of the variable, comp and check.</t>
  </si>
  <si>
    <t>NameVariable</t>
  </si>
  <si>
    <t>R.A.Variable</t>
  </si>
  <si>
    <t>Decl.Variable</t>
  </si>
  <si>
    <t>VVariable</t>
  </si>
  <si>
    <t>R.A.Comp</t>
  </si>
  <si>
    <t>Decl.Comp</t>
  </si>
  <si>
    <t>VComp</t>
  </si>
  <si>
    <t>R.A.Check</t>
  </si>
  <si>
    <t>Decl.Check</t>
  </si>
  <si>
    <t>VCheck</t>
  </si>
  <si>
    <t>HD 5848</t>
  </si>
  <si>
    <t>HD 26659</t>
  </si>
  <si>
    <t>000-BFQ-060</t>
  </si>
  <si>
    <t>000-BBF-143</t>
  </si>
  <si>
    <t>000-BFB-407</t>
  </si>
  <si>
    <t>000-BJP-385</t>
  </si>
  <si>
    <t>000-BBK-282</t>
  </si>
  <si>
    <t>000-BBK-506</t>
  </si>
  <si>
    <t>000-BBL-034</t>
  </si>
  <si>
    <t>000-BBN-350</t>
  </si>
  <si>
    <t>000-BBN-674</t>
  </si>
  <si>
    <t>000-BBQ-151</t>
  </si>
  <si>
    <t>000-BBQ-673</t>
  </si>
  <si>
    <t>000-BBR-082</t>
  </si>
  <si>
    <t>000-BBS-004</t>
  </si>
  <si>
    <t>000-BBX-525</t>
  </si>
  <si>
    <t>BM SCO</t>
  </si>
  <si>
    <t>000-BBZ-237</t>
  </si>
  <si>
    <t>1734-32</t>
  </si>
  <si>
    <t>000-BCC-114</t>
  </si>
  <si>
    <t>000-BCG-651</t>
  </si>
  <si>
    <t>000-BCJ-205</t>
  </si>
  <si>
    <t>V1488 CYG</t>
  </si>
  <si>
    <t>000-BCL-114</t>
  </si>
  <si>
    <t>2012+47</t>
  </si>
  <si>
    <t>000-BKS-461</t>
  </si>
  <si>
    <t>NSV 13518</t>
  </si>
  <si>
    <t>000-BCN-174</t>
  </si>
  <si>
    <t>2101+43</t>
  </si>
  <si>
    <t>V381 CEP</t>
  </si>
  <si>
    <t>000-BDL-445</t>
  </si>
  <si>
    <t>000-BCN-968</t>
  </si>
  <si>
    <t>EPS PEG</t>
  </si>
  <si>
    <t>000-BCW-746</t>
  </si>
  <si>
    <t>2139+09</t>
  </si>
  <si>
    <t>ZET CEP</t>
  </si>
  <si>
    <t>000-BCQ-066</t>
  </si>
  <si>
    <t>000-BDW-549</t>
  </si>
  <si>
    <t>000-BCQ-471</t>
  </si>
  <si>
    <t>K2,5Ib</t>
  </si>
  <si>
    <t>K5Iab+B4IV-V</t>
  </si>
  <si>
    <t>K4,5Ib-II</t>
  </si>
  <si>
    <t>M1Ib</t>
  </si>
  <si>
    <t>K2Ib</t>
  </si>
  <si>
    <t>K1Ibv</t>
  </si>
  <si>
    <t>HR 6104</t>
  </si>
  <si>
    <t>HD 162391</t>
  </si>
  <si>
    <t>HD 190147</t>
  </si>
  <si>
    <t>HD 204771</t>
  </si>
  <si>
    <t>HD 202987</t>
  </si>
  <si>
    <t>HD 210461</t>
  </si>
  <si>
    <t>HD 210939</t>
  </si>
  <si>
    <t>HD 144608</t>
  </si>
  <si>
    <t>HD 162587</t>
  </si>
  <si>
    <t>HD 205435</t>
  </si>
  <si>
    <t>HD 203574</t>
  </si>
  <si>
    <t>HD 208565</t>
  </si>
  <si>
    <t>HD 210855</t>
  </si>
  <si>
    <t>HD 192514</t>
  </si>
  <si>
    <r>
      <t xml:space="preserve">In countries where they use decimal commas instead of a decimal points, the measured values in </t>
    </r>
    <r>
      <rPr>
        <b/>
        <sz val="12"/>
        <rFont val="Arial"/>
        <family val="2"/>
      </rPr>
      <t>AAVSOformat.txt</t>
    </r>
    <r>
      <rPr>
        <sz val="12"/>
        <rFont val="Arial"/>
        <family val="2"/>
      </rPr>
      <t xml:space="preserve"> will contain decimal commas instead of decimal points. Then open </t>
    </r>
    <r>
      <rPr>
        <b/>
        <sz val="12"/>
        <rFont val="Arial"/>
        <family val="2"/>
      </rPr>
      <t>AAVSOformat.txt</t>
    </r>
    <r>
      <rPr>
        <sz val="12"/>
        <rFont val="Arial"/>
        <family val="2"/>
      </rPr>
      <t xml:space="preserve"> in a text editor, Find &amp; Replace the decimal comma's for decimal points. Save the file and submit it to the AAVSO.</t>
    </r>
  </si>
  <si>
    <t>In the sheet 'Data Observer' you fill in the 'fixed' data of the observer, including the correction factors. Don't forget to update the correction factors when you determine them anew. If you don't determine the first order extinction coefficients yourself, you can use estimated coefficients (suggestions are indicated). If you determine the first order extinction coefficients for every night yourself, please change the values to your own values and change the checkbox 'Estimated? Y/N' to 'N'.</t>
  </si>
  <si>
    <t>ALF TAU</t>
  </si>
  <si>
    <t>000-BBH-168</t>
  </si>
  <si>
    <t>0430+16</t>
  </si>
  <si>
    <t>K5+III</t>
  </si>
  <si>
    <t>HD 28305</t>
  </si>
  <si>
    <t>HD 27697</t>
  </si>
  <si>
    <t>M2Iab-Ib</t>
  </si>
  <si>
    <t>HD 34559</t>
  </si>
  <si>
    <t>HD 37147</t>
  </si>
  <si>
    <t>NO AUR</t>
  </si>
  <si>
    <t>000-BBJ-925</t>
  </si>
  <si>
    <t>0534+31A</t>
  </si>
  <si>
    <t>M2Iab</t>
  </si>
  <si>
    <t>HD 35620</t>
  </si>
  <si>
    <t>HD 35186</t>
  </si>
  <si>
    <t>M3IIIab</t>
  </si>
  <si>
    <t>PSI 1 AUR</t>
  </si>
  <si>
    <t>000-BBL-224</t>
  </si>
  <si>
    <t>K5-M0Iab-Ib</t>
  </si>
  <si>
    <t>HD 45466</t>
  </si>
  <si>
    <t>HD 48781</t>
  </si>
  <si>
    <t>OMI 1 CMA</t>
  </si>
  <si>
    <t>000-BDH-991</t>
  </si>
  <si>
    <t>K2Iab</t>
  </si>
  <si>
    <t>HD 57146</t>
  </si>
  <si>
    <t>HD 51733</t>
  </si>
  <si>
    <t>SIG CMA</t>
  </si>
  <si>
    <t>000-BBM-279</t>
  </si>
  <si>
    <t>0657-27</t>
  </si>
  <si>
    <t>K7Ib</t>
  </si>
  <si>
    <t>MZ PUP</t>
  </si>
  <si>
    <t>000-BCW-903</t>
  </si>
  <si>
    <t>0800-32</t>
  </si>
  <si>
    <t>M1Iab-Ib</t>
  </si>
  <si>
    <t>HD 64572</t>
  </si>
  <si>
    <t>HD 69123</t>
  </si>
  <si>
    <t xml:space="preserve">000-BCN-023 </t>
  </si>
  <si>
    <t>V424 LAC</t>
  </si>
  <si>
    <t>000-BCQ-986</t>
  </si>
  <si>
    <t>2252+49</t>
  </si>
  <si>
    <t>K5Ib</t>
  </si>
  <si>
    <t>HD 218031</t>
  </si>
  <si>
    <t>HD 219080</t>
  </si>
  <si>
    <t>KQ PUP</t>
  </si>
  <si>
    <t>000-BCW-902</t>
  </si>
  <si>
    <t>0729-14</t>
  </si>
  <si>
    <t>M2epIab+B2V</t>
  </si>
  <si>
    <t>HD 63336</t>
  </si>
  <si>
    <t>HD 204624</t>
  </si>
  <si>
    <t>HD 209992</t>
  </si>
  <si>
    <t>0 # I_1</t>
  </si>
  <si>
    <t>0 # I_2</t>
  </si>
  <si>
    <t>0 # I_3</t>
  </si>
  <si>
    <t>0 # I_4</t>
  </si>
  <si>
    <t>0 # I_5</t>
  </si>
  <si>
    <t>0 # I_6</t>
  </si>
  <si>
    <t>0 # I_7</t>
  </si>
  <si>
    <t>0 # I_8</t>
  </si>
  <si>
    <t>0 # I_9</t>
  </si>
  <si>
    <t>Epsilon-I (VI)</t>
  </si>
  <si>
    <t>Time corrected star count comp</t>
  </si>
  <si>
    <t>KAP CAS</t>
  </si>
  <si>
    <t>000-BBB-806</t>
  </si>
  <si>
    <t>0027+62</t>
  </si>
  <si>
    <t>B1Ia</t>
  </si>
  <si>
    <t>HD 6961</t>
  </si>
  <si>
    <t>NSV 6434</t>
  </si>
  <si>
    <t>000-BKS-942</t>
  </si>
  <si>
    <t>G8/K0III</t>
  </si>
  <si>
    <t>HD 119971</t>
  </si>
  <si>
    <t>NSV 20485</t>
  </si>
  <si>
    <t>000-BBW-923</t>
  </si>
  <si>
    <t>B8IV</t>
  </si>
  <si>
    <t>HD 149886</t>
  </si>
  <si>
    <t>HD 143118</t>
  </si>
  <si>
    <t>V1058 SCO</t>
  </si>
  <si>
    <t>000-BFL-258</t>
  </si>
  <si>
    <t>HD 143699</t>
  </si>
  <si>
    <t>V973 SCO</t>
  </si>
  <si>
    <t>000-BBY-044</t>
  </si>
  <si>
    <t>1644-41</t>
  </si>
  <si>
    <t>O8Iaf</t>
  </si>
  <si>
    <t>HD 159217</t>
  </si>
  <si>
    <t>HD 157661</t>
  </si>
  <si>
    <t>14 AQL</t>
  </si>
  <si>
    <t>000-BCF-061</t>
  </si>
  <si>
    <t>1842-05 B</t>
  </si>
  <si>
    <t>A1V</t>
  </si>
  <si>
    <t>HD 182835</t>
  </si>
  <si>
    <t>HD 173370</t>
  </si>
  <si>
    <t>NSV 12275</t>
  </si>
  <si>
    <t>000-BCH-526</t>
  </si>
  <si>
    <t>HD 186185</t>
  </si>
  <si>
    <t>HD 180540</t>
  </si>
  <si>
    <t>V1768 CYG</t>
  </si>
  <si>
    <t>000-BCK-397</t>
  </si>
  <si>
    <t>2000+31</t>
  </si>
  <si>
    <t>HD 193370</t>
  </si>
  <si>
    <t>V2125 CYG</t>
  </si>
  <si>
    <t>000-BCL-881</t>
  </si>
  <si>
    <t>2030+34</t>
  </si>
  <si>
    <t>K2/K6Ib+B3:V</t>
  </si>
  <si>
    <t>HD 194317</t>
  </si>
  <si>
    <t>HD 192806</t>
  </si>
  <si>
    <t>ALF CYG</t>
  </si>
  <si>
    <t>000-BCM-159</t>
  </si>
  <si>
    <t>A2Iae</t>
  </si>
  <si>
    <t>HD 199629</t>
  </si>
  <si>
    <t>HD 198639</t>
  </si>
  <si>
    <t>V1661 CYG</t>
  </si>
  <si>
    <t>000-BCM-573</t>
  </si>
  <si>
    <t>2045+45</t>
  </si>
  <si>
    <t>B4Ia</t>
  </si>
  <si>
    <t>NSV 13548</t>
  </si>
  <si>
    <t>000-BCN-236</t>
  </si>
  <si>
    <t>K4Ib-IIa</t>
  </si>
  <si>
    <t>NSV 13640</t>
  </si>
  <si>
    <t>000-BCM-684</t>
  </si>
  <si>
    <t>A0Ia</t>
  </si>
  <si>
    <t>V337 CEP</t>
  </si>
  <si>
    <t>000-BCP-103</t>
  </si>
  <si>
    <t>B2Ib</t>
  </si>
  <si>
    <t>HD 195725</t>
  </si>
  <si>
    <t>NIU CEP</t>
  </si>
  <si>
    <t>000-BCP-307</t>
  </si>
  <si>
    <t>A2Ia</t>
  </si>
  <si>
    <t>HD 203280</t>
  </si>
  <si>
    <t>V566 CAS</t>
  </si>
  <si>
    <t>000-BCS-000</t>
  </si>
  <si>
    <t>A3eqIa-0</t>
  </si>
  <si>
    <t>HD 216228</t>
  </si>
  <si>
    <t>HD 223165</t>
  </si>
  <si>
    <t>Tom Calderwood, AAVSO's PEP Section head, would like to reduce your data from time to time, to see if your results agree with his calculations. If you are asked to send some data, you can send him the data from the sheet 'CTOA reduction file'.  Click on this sheet and save as .csv file. Tom's reduction pipeline can only handle observations in one or two bands, so open the .csv file in a word processor, delete one of the two datasets and save it as a .txt file. Give the file a name containing the starname, bands and JD, without spaces. For instance something like RHOCASBV2459372.txt. Then send it to Tom Calderwood.</t>
  </si>
  <si>
    <t>HD 186675</t>
  </si>
  <si>
    <t>HD 198084</t>
  </si>
  <si>
    <t>NSV 15283</t>
  </si>
  <si>
    <t>000-BBC-751</t>
  </si>
  <si>
    <t>F0Ia</t>
  </si>
  <si>
    <t>V472 PER</t>
  </si>
  <si>
    <t>000-BCW-796</t>
  </si>
  <si>
    <t>0201+57</t>
  </si>
  <si>
    <t>A1Ia</t>
  </si>
  <si>
    <t>HD 18925</t>
  </si>
  <si>
    <t>HD 13530</t>
  </si>
  <si>
    <t>V474 PER</t>
  </si>
  <si>
    <t>000-BCW-797</t>
  </si>
  <si>
    <t>0215+55</t>
  </si>
  <si>
    <t>CE CAM</t>
  </si>
  <si>
    <t>000-BBG-009</t>
  </si>
  <si>
    <t>HD 23089</t>
  </si>
  <si>
    <t>HD 27022</t>
  </si>
  <si>
    <t>BET ORI</t>
  </si>
  <si>
    <t>000-BBJ-057</t>
  </si>
  <si>
    <t>0509-08</t>
  </si>
  <si>
    <t>B8Iae</t>
  </si>
  <si>
    <t>HD 34503</t>
  </si>
  <si>
    <t>HD 33111</t>
  </si>
  <si>
    <t>KAP ORI</t>
  </si>
  <si>
    <t>000-BBK-199</t>
  </si>
  <si>
    <t>0543-09</t>
  </si>
  <si>
    <t>B0,5Iavar</t>
  </si>
  <si>
    <t>EPS ORI</t>
  </si>
  <si>
    <t>000-BBJ-700</t>
  </si>
  <si>
    <t>0531-01</t>
  </si>
  <si>
    <t>B0,5Iabea</t>
  </si>
  <si>
    <t>KHI 2 ORI</t>
  </si>
  <si>
    <t>000-BBK-642</t>
  </si>
  <si>
    <t>B2Iavar</t>
  </si>
  <si>
    <t>HD 43042</t>
  </si>
  <si>
    <t>HD 42954</t>
  </si>
  <si>
    <t>PU GEM</t>
  </si>
  <si>
    <t>000-BBK-755</t>
  </si>
  <si>
    <t>0603+23</t>
  </si>
  <si>
    <t>B2,5Ib</t>
  </si>
  <si>
    <t>RHO LEO</t>
  </si>
  <si>
    <t>000-BCW-222</t>
  </si>
  <si>
    <t>1027+09</t>
  </si>
  <si>
    <t>B1IbSB</t>
  </si>
  <si>
    <t>HD 87901</t>
  </si>
  <si>
    <t>HD 88355</t>
  </si>
  <si>
    <t>Empirical SNR</t>
  </si>
  <si>
    <t>58 Ori</t>
  </si>
  <si>
    <t>ASASSN-V J055510.38+072424.3</t>
  </si>
  <si>
    <t>GALEX J055510.3+072426</t>
  </si>
  <si>
    <t>HR 2061</t>
  </si>
  <si>
    <t>RAFGL 836</t>
  </si>
  <si>
    <t>AAVSO 0549+07</t>
  </si>
  <si>
    <t>BD+07 1055</t>
  </si>
  <si>
    <t>HD 39801</t>
  </si>
  <si>
    <t>IRAS 05524+0723</t>
  </si>
  <si>
    <t>SAO 113271</t>
  </si>
  <si>
    <t>ADS 4506 A</t>
  </si>
  <si>
    <t>Betelgeuse</t>
  </si>
  <si>
    <t>HIP 27989</t>
  </si>
  <si>
    <t>IRC +10100</t>
  </si>
  <si>
    <t>alf Ori</t>
  </si>
  <si>
    <t>starparm name</t>
  </si>
  <si>
    <t>VSX name</t>
  </si>
  <si>
    <t>30 Psc</t>
  </si>
  <si>
    <t>AAVSO 2356-06</t>
  </si>
  <si>
    <t>ASASSN-V J000157.63-060051.9</t>
  </si>
  <si>
    <t>BD-06 6345</t>
  </si>
  <si>
    <t>HD 224935</t>
  </si>
  <si>
    <t>HIP 154</t>
  </si>
  <si>
    <t>HR 9089</t>
  </si>
  <si>
    <t>IRC -10608</t>
  </si>
  <si>
    <t>RAFGL 3197</t>
  </si>
  <si>
    <t>SAO 14704</t>
  </si>
  <si>
    <t>YY Psc</t>
  </si>
  <si>
    <t>AD Cet</t>
  </si>
  <si>
    <t>AAVSO 0009-08</t>
  </si>
  <si>
    <t>ADS 180</t>
  </si>
  <si>
    <t>ASASSN-V J001427.70-074649.2</t>
  </si>
  <si>
    <t>BD-08 26</t>
  </si>
  <si>
    <t>HD 1014</t>
  </si>
  <si>
    <t>HIP 1158</t>
  </si>
  <si>
    <t>HR 46</t>
  </si>
  <si>
    <t>IRC -10005</t>
  </si>
  <si>
    <t>RAFGL 37</t>
  </si>
  <si>
    <t>SAO 128655</t>
  </si>
  <si>
    <t>khi Peg</t>
  </si>
  <si>
    <t>89 Peg</t>
  </si>
  <si>
    <t>ASASSN-V J001436.12+201225.6</t>
  </si>
  <si>
    <t>BD+19 27</t>
  </si>
  <si>
    <t>HD 1013</t>
  </si>
  <si>
    <t>HIP 1168</t>
  </si>
  <si>
    <t>IRAS 00120+1955</t>
  </si>
  <si>
    <t>IRC +20004</t>
  </si>
  <si>
    <t>RAFGL 4001</t>
  </si>
  <si>
    <t>SAO 91792</t>
  </si>
  <si>
    <t>T Cet</t>
  </si>
  <si>
    <t>AAVSO 0016-20</t>
  </si>
  <si>
    <t>ASAS J002146-2003.5</t>
  </si>
  <si>
    <t>BD-20 50</t>
  </si>
  <si>
    <t>CPD-20 18</t>
  </si>
  <si>
    <t>HD 1760</t>
  </si>
  <si>
    <t>HIP 1728</t>
  </si>
  <si>
    <t>HR 85</t>
  </si>
  <si>
    <t>IRC -20007</t>
  </si>
  <si>
    <t>RAFGL 53</t>
  </si>
  <si>
    <t>SAO 166210</t>
  </si>
  <si>
    <t>TU Cas</t>
  </si>
  <si>
    <t>AAVSO 0020+50</t>
  </si>
  <si>
    <t>AN 17.1911</t>
  </si>
  <si>
    <t>ASASSN-V J002619.49+511649.1</t>
  </si>
  <si>
    <t>BD+50 72</t>
  </si>
  <si>
    <t>HD 2207</t>
  </si>
  <si>
    <t>HIP 2085</t>
  </si>
  <si>
    <t>HV 3307</t>
  </si>
  <si>
    <t>SAO 21398</t>
  </si>
  <si>
    <t>AG Cet</t>
  </si>
  <si>
    <t>AAVSO 0022-12</t>
  </si>
  <si>
    <t>AN 43.1910</t>
  </si>
  <si>
    <t>ASASSN-V J002800.62-113930.7</t>
  </si>
  <si>
    <t>BD-12 72</t>
  </si>
  <si>
    <t>HD 2438</t>
  </si>
  <si>
    <t>HIP 2215</t>
  </si>
  <si>
    <t>HV 3229</t>
  </si>
  <si>
    <t>IRC -10010</t>
  </si>
  <si>
    <t>RAFGL 4032S</t>
  </si>
  <si>
    <t>SAO 147289</t>
  </si>
  <si>
    <t>TV Psc</t>
  </si>
  <si>
    <t>47 Psc</t>
  </si>
  <si>
    <t>AAVSO 0022+17</t>
  </si>
  <si>
    <t>BD+17 55</t>
  </si>
  <si>
    <t>HD 2411</t>
  </si>
  <si>
    <t>HIP 2219</t>
  </si>
  <si>
    <t>HR 103</t>
  </si>
  <si>
    <t>IRC +20007</t>
  </si>
  <si>
    <t>RAFGL 71</t>
  </si>
  <si>
    <t>SAO 91910</t>
  </si>
  <si>
    <t>kap Cas</t>
  </si>
  <si>
    <t>15 Cas</t>
  </si>
  <si>
    <t>AAVSO 0027+62</t>
  </si>
  <si>
    <t>ASASSN-V J003300.01+625553.7</t>
  </si>
  <si>
    <t>BD+62 102</t>
  </si>
  <si>
    <t>HD 2905</t>
  </si>
  <si>
    <t>HIP 2599</t>
  </si>
  <si>
    <t>HR 130</t>
  </si>
  <si>
    <t>MWC 7</t>
  </si>
  <si>
    <t>NSV 195</t>
  </si>
  <si>
    <t>PPM 12303</t>
  </si>
  <si>
    <t>SAO 11256</t>
  </si>
  <si>
    <t>alf Cas</t>
  </si>
  <si>
    <t>18 Cas</t>
  </si>
  <si>
    <t>AAVSO 0034+55</t>
  </si>
  <si>
    <t>ADS 561 A</t>
  </si>
  <si>
    <t>BD+55 139</t>
  </si>
  <si>
    <t>HD 3712</t>
  </si>
  <si>
    <t>HIP 3179</t>
  </si>
  <si>
    <t>HR 168</t>
  </si>
  <si>
    <t>IRC +60017</t>
  </si>
  <si>
    <t>RAFGL 100</t>
  </si>
  <si>
    <t>SAO 21609</t>
  </si>
  <si>
    <t>X 00376+562</t>
  </si>
  <si>
    <t>EG And</t>
  </si>
  <si>
    <t>AAVSO 0039+40</t>
  </si>
  <si>
    <t>BD+39 167</t>
  </si>
  <si>
    <t>HD 4174</t>
  </si>
  <si>
    <t>HIP 3494</t>
  </si>
  <si>
    <t>IRC +40014</t>
  </si>
  <si>
    <t>M31 V1119</t>
  </si>
  <si>
    <t>SAO 36618</t>
  </si>
  <si>
    <t>57 Psc</t>
  </si>
  <si>
    <t>ASASSN-V J004632.97+152831.5</t>
  </si>
  <si>
    <t>BD+14 111</t>
  </si>
  <si>
    <t>CSV 88</t>
  </si>
  <si>
    <t>GSC 01188-01687</t>
  </si>
  <si>
    <t>HD 4408</t>
  </si>
  <si>
    <t>HIP 3632</t>
  </si>
  <si>
    <t>HR 211</t>
  </si>
  <si>
    <t>IRAS 00439+1512</t>
  </si>
  <si>
    <t>IRC +20012</t>
  </si>
  <si>
    <t>PPM 116756</t>
  </si>
  <si>
    <t>Prager 24</t>
  </si>
  <si>
    <t>RAFGL 108</t>
  </si>
  <si>
    <t>SAO 92072</t>
  </si>
  <si>
    <t>EL Psc</t>
  </si>
  <si>
    <t>AAVSO 0043+56</t>
  </si>
  <si>
    <t>BD+56 131</t>
  </si>
  <si>
    <t>CSV 5871</t>
  </si>
  <si>
    <t>GSC 03663-01669</t>
  </si>
  <si>
    <t>HD 4647</t>
  </si>
  <si>
    <t>HIP 3833</t>
  </si>
  <si>
    <t>IRAS 00483+5648</t>
  </si>
  <si>
    <t>IRC +60021</t>
  </si>
  <si>
    <t>PPM 025721</t>
  </si>
  <si>
    <t>RAFGL 113</t>
  </si>
  <si>
    <t>SAO 21738</t>
  </si>
  <si>
    <t>Weber 072</t>
  </si>
  <si>
    <t>BQ Tuc</t>
  </si>
  <si>
    <t>AAVSO 0049-63</t>
  </si>
  <si>
    <t>CD-63 21</t>
  </si>
  <si>
    <t>CPD-63 83</t>
  </si>
  <si>
    <t>HD 5276</t>
  </si>
  <si>
    <t>HIP 4200</t>
  </si>
  <si>
    <t>HR 257</t>
  </si>
  <si>
    <t>SAO 248276</t>
  </si>
  <si>
    <t>gam Cas</t>
  </si>
  <si>
    <t>27 Cas</t>
  </si>
  <si>
    <t>1ES 0053+60.4</t>
  </si>
  <si>
    <t>1H 0053+604</t>
  </si>
  <si>
    <t>1M 0050+592</t>
  </si>
  <si>
    <t>1M 0050+60</t>
  </si>
  <si>
    <t>1RXS J005642.0+604300</t>
  </si>
  <si>
    <t>1XRS 00537+604</t>
  </si>
  <si>
    <t>2RXS J005642.4+604256</t>
  </si>
  <si>
    <t>3A 0053+604</t>
  </si>
  <si>
    <t>4U 0054+60</t>
  </si>
  <si>
    <t>AAVSO 0050+60</t>
  </si>
  <si>
    <t>ADS 782</t>
  </si>
  <si>
    <t>ADS 782 A</t>
  </si>
  <si>
    <t>ALS 6407</t>
  </si>
  <si>
    <t>AT 0037+611</t>
  </si>
  <si>
    <t>BD+59 144</t>
  </si>
  <si>
    <t>EUVE J0056+60.7</t>
  </si>
  <si>
    <t>HD 5394</t>
  </si>
  <si>
    <t>HIP 4427</t>
  </si>
  <si>
    <t>HR 264</t>
  </si>
  <si>
    <t>INTREF 57</t>
  </si>
  <si>
    <t>IRAS 00536+6026</t>
  </si>
  <si>
    <t>IRC +60031</t>
  </si>
  <si>
    <t>LPH012</t>
  </si>
  <si>
    <t>LS I +60 133</t>
  </si>
  <si>
    <t>MCW 46</t>
  </si>
  <si>
    <t>MWC 9</t>
  </si>
  <si>
    <t>PPM 12597</t>
  </si>
  <si>
    <t>RAFGL 133</t>
  </si>
  <si>
    <t>SAO 11482</t>
  </si>
  <si>
    <t>SWIFT J0056.5+6042</t>
  </si>
  <si>
    <t>SWIFT J0056.7+6043</t>
  </si>
  <si>
    <t>S] 2S 0053+604</t>
  </si>
  <si>
    <t>TIC 51962733</t>
  </si>
  <si>
    <t>TYC 4017-2319-1</t>
  </si>
  <si>
    <t>WDS J00567+6043A</t>
  </si>
  <si>
    <t>X 00536+604</t>
  </si>
  <si>
    <t>XMMSL2 J005642.6+604301</t>
  </si>
  <si>
    <t>[BM83] X0053+604</t>
  </si>
  <si>
    <t>WW Psc</t>
  </si>
  <si>
    <t>AAVSO 0054+05</t>
  </si>
  <si>
    <t>BD+05 131</t>
  </si>
  <si>
    <t>HD 5820</t>
  </si>
  <si>
    <t>HIP 4655</t>
  </si>
  <si>
    <t>HR 284</t>
  </si>
  <si>
    <t>IRC +10008</t>
  </si>
  <si>
    <t>RAFGL 4071S</t>
  </si>
  <si>
    <t>SAO 109581</t>
  </si>
  <si>
    <t>CC Tuc</t>
  </si>
  <si>
    <t>AAVSO 0058-66</t>
  </si>
  <si>
    <t>ASASSN-V J010242.78-652721.6</t>
  </si>
  <si>
    <t>CD-66 53</t>
  </si>
  <si>
    <t>CPD-66 80</t>
  </si>
  <si>
    <t>HD 6311</t>
  </si>
  <si>
    <t>HIP 4879</t>
  </si>
  <si>
    <t>HR 304</t>
  </si>
  <si>
    <t>SAO 248308</t>
  </si>
  <si>
    <t>V442 And</t>
  </si>
  <si>
    <t>ASASSN-V J010353.37+473831.6</t>
  </si>
  <si>
    <t>BD+46 245</t>
  </si>
  <si>
    <t>GSC 03267-01681</t>
  </si>
  <si>
    <t>HD 6226</t>
  </si>
  <si>
    <t>HIP 4983</t>
  </si>
  <si>
    <t>NSV 15230</t>
  </si>
  <si>
    <t>PPM 43594</t>
  </si>
  <si>
    <t>SAO 36891</t>
  </si>
  <si>
    <t>RU Cas</t>
  </si>
  <si>
    <t>32 Cas</t>
  </si>
  <si>
    <t>AAVSO 0105+64</t>
  </si>
  <si>
    <t>ALS 16532</t>
  </si>
  <si>
    <t>AN 186.1904</t>
  </si>
  <si>
    <t>ASASSN-V J011141.21+650109.4</t>
  </si>
  <si>
    <t>BD+64 127</t>
  </si>
  <si>
    <t>GSC 04038-01990</t>
  </si>
  <si>
    <t>HD 6972</t>
  </si>
  <si>
    <t>HIP 5589</t>
  </si>
  <si>
    <t>HR 345</t>
  </si>
  <si>
    <t>PPM 12792</t>
  </si>
  <si>
    <t>SAO 11617</t>
  </si>
  <si>
    <t>TYC 4038-1990-1</t>
  </si>
  <si>
    <t>34 Cas</t>
  </si>
  <si>
    <t>phi Cas</t>
  </si>
  <si>
    <t>ADS 1073 A</t>
  </si>
  <si>
    <t>BD+57 260</t>
  </si>
  <si>
    <t>HD 7927</t>
  </si>
  <si>
    <t>HIP 6242</t>
  </si>
  <si>
    <t>HR 382</t>
  </si>
  <si>
    <t>IRC +60046</t>
  </si>
  <si>
    <t>SAO 22191</t>
  </si>
  <si>
    <t>RR ARi</t>
  </si>
  <si>
    <t>RR Ari</t>
  </si>
  <si>
    <t>7 Ari</t>
  </si>
  <si>
    <t>AAVSO 0150+23</t>
  </si>
  <si>
    <t>AN 99.1914</t>
  </si>
  <si>
    <t>BD+22 284</t>
  </si>
  <si>
    <t>HD 11763</t>
  </si>
  <si>
    <t>HIP 8993</t>
  </si>
  <si>
    <t>HR 559</t>
  </si>
  <si>
    <t>IRC +20033</t>
  </si>
  <si>
    <t>SAO 75030</t>
  </si>
  <si>
    <t>AR Cet</t>
  </si>
  <si>
    <t>AAVSO 0155-09</t>
  </si>
  <si>
    <t>BD-09 380</t>
  </si>
  <si>
    <t>HD 12292</t>
  </si>
  <si>
    <t>HIP 9372</t>
  </si>
  <si>
    <t>HR 587</t>
  </si>
  <si>
    <t>IRC -10030</t>
  </si>
  <si>
    <t>RAFGL 287</t>
  </si>
  <si>
    <t>SAO 129624</t>
  </si>
  <si>
    <t>AAVSO 0157+13</t>
  </si>
  <si>
    <t>ASASSN-V J020235.16+132836.2</t>
  </si>
  <si>
    <t>BD+12 271</t>
  </si>
  <si>
    <t>HD 12479</t>
  </si>
  <si>
    <t>HIP 9533</t>
  </si>
  <si>
    <t>HR 601</t>
  </si>
  <si>
    <t>IRC +10024</t>
  </si>
  <si>
    <t>RAFGL 290</t>
  </si>
  <si>
    <t>SAO 92763</t>
  </si>
  <si>
    <t>WZ Psc</t>
  </si>
  <si>
    <t>AAVSO 0200+07</t>
  </si>
  <si>
    <t>ASAS J020612+0814.8</t>
  </si>
  <si>
    <t>ASASSN-V J020612.23+081454.7</t>
  </si>
  <si>
    <t>BD+07 324</t>
  </si>
  <si>
    <t>HD 12872</t>
  </si>
  <si>
    <t>HIP 9809</t>
  </si>
  <si>
    <t>HR 614</t>
  </si>
  <si>
    <t>IRC +10027</t>
  </si>
  <si>
    <t>SAO 110337</t>
  </si>
  <si>
    <t>V472 Per</t>
  </si>
  <si>
    <t>AAVSO 0201+57</t>
  </si>
  <si>
    <t>BD+57 494</t>
  </si>
  <si>
    <t>HD 12953</t>
  </si>
  <si>
    <t>HIP 9990</t>
  </si>
  <si>
    <t>HR 618</t>
  </si>
  <si>
    <t>MWC 436</t>
  </si>
  <si>
    <t>SAO 22959</t>
  </si>
  <si>
    <t>AV Ari</t>
  </si>
  <si>
    <t>15 Ari</t>
  </si>
  <si>
    <t>AAVSO 0205+19</t>
  </si>
  <si>
    <t>BD+18 277</t>
  </si>
  <si>
    <t>HD 13325</t>
  </si>
  <si>
    <t>HIP 10155</t>
  </si>
  <si>
    <t>HR 631</t>
  </si>
  <si>
    <t>IRC +20041</t>
  </si>
  <si>
    <t>NSV 738</t>
  </si>
  <si>
    <t>RAFGL 303</t>
  </si>
  <si>
    <t>SAO 92822</t>
  </si>
  <si>
    <t>19 Ari</t>
  </si>
  <si>
    <t>AAVSO 0207+14</t>
  </si>
  <si>
    <t>BD+14 357</t>
  </si>
  <si>
    <t>CSV 100168</t>
  </si>
  <si>
    <t>GSC 01214-01511</t>
  </si>
  <si>
    <t>HD 13596</t>
  </si>
  <si>
    <t>HIP 10328</t>
  </si>
  <si>
    <t>HR 648</t>
  </si>
  <si>
    <t>IRAS 02103+1502</t>
  </si>
  <si>
    <t>IRC +20043</t>
  </si>
  <si>
    <t>PPM 118039</t>
  </si>
  <si>
    <t>RAFGL 4170S</t>
  </si>
  <si>
    <t>SAO 92841</t>
  </si>
  <si>
    <t>Zinn 0114</t>
  </si>
  <si>
    <t>omi Cet</t>
  </si>
  <si>
    <t>68 Cet</t>
  </si>
  <si>
    <t>AAVSO 0214-03</t>
  </si>
  <si>
    <t>ADS 1778 A</t>
  </si>
  <si>
    <t>ASAS J021921-0258.8</t>
  </si>
  <si>
    <t>BD-03 353</t>
  </si>
  <si>
    <t>HD 14386</t>
  </si>
  <si>
    <t>HIP 10826</t>
  </si>
  <si>
    <t>HR 681</t>
  </si>
  <si>
    <t>IRC +00030</t>
  </si>
  <si>
    <t>Mira</t>
  </si>
  <si>
    <t>RAFGL 318</t>
  </si>
  <si>
    <t>SAO 129825</t>
  </si>
  <si>
    <t>69 Cet</t>
  </si>
  <si>
    <t>AAVSO 0216-00</t>
  </si>
  <si>
    <t>ASASSN-V J022156.54+002345.0</t>
  </si>
  <si>
    <t>BD-00 355</t>
  </si>
  <si>
    <t>GSC 00039-01275</t>
  </si>
  <si>
    <t>HD 14652</t>
  </si>
  <si>
    <t>HIP 11021</t>
  </si>
  <si>
    <t>HR 689</t>
  </si>
  <si>
    <t>IRAS 02193+0010</t>
  </si>
  <si>
    <t>IRC +00031</t>
  </si>
  <si>
    <t>PPM 145523</t>
  </si>
  <si>
    <t>RAFGL 321</t>
  </si>
  <si>
    <t>SAO 110495</t>
  </si>
  <si>
    <t>V474 Per</t>
  </si>
  <si>
    <t>9 Per</t>
  </si>
  <si>
    <t>AAVSO 0215+55</t>
  </si>
  <si>
    <t>ADS 1802 A</t>
  </si>
  <si>
    <t>ASCC 169557</t>
  </si>
  <si>
    <t>BD+55 598</t>
  </si>
  <si>
    <t>HD 14489</t>
  </si>
  <si>
    <t>HIP 11060</t>
  </si>
  <si>
    <t>HR 685</t>
  </si>
  <si>
    <t>SAO 23256</t>
  </si>
  <si>
    <t>TYC 3690-2172-1</t>
  </si>
  <si>
    <t>alf UMi</t>
  </si>
  <si>
    <t>1 UMi</t>
  </si>
  <si>
    <t>3XMM J023145.5+891548</t>
  </si>
  <si>
    <t>AAVSO 0122+88</t>
  </si>
  <si>
    <t>ADS 1477 A</t>
  </si>
  <si>
    <t>BD+88 8</t>
  </si>
  <si>
    <t>CCDM J02319+8915A</t>
  </si>
  <si>
    <t>CXO J023149.5+891550</t>
  </si>
  <si>
    <t>CXOGSG J023150.1+891550</t>
  </si>
  <si>
    <t>HD 8890</t>
  </si>
  <si>
    <t>HIP 11767</t>
  </si>
  <si>
    <t>HR 424</t>
  </si>
  <si>
    <t>IRAS 01490+8901</t>
  </si>
  <si>
    <t>Polaris</t>
  </si>
  <si>
    <t>RAFGL 273</t>
  </si>
  <si>
    <t>SAO 308</t>
  </si>
  <si>
    <t>TYC 4628-237-1</t>
  </si>
  <si>
    <t>WDS J02318+8916Aa</t>
  </si>
  <si>
    <t>15 Tri</t>
  </si>
  <si>
    <t>1RXS J023547.9+344107</t>
  </si>
  <si>
    <t>AAVSO 0231+33 C</t>
  </si>
  <si>
    <t>ASASSN-V J023546.86+344115.2</t>
  </si>
  <si>
    <t>BD+34 469</t>
  </si>
  <si>
    <t>CSV 230</t>
  </si>
  <si>
    <t>GSC 02332-02196</t>
  </si>
  <si>
    <t>HD 16058</t>
  </si>
  <si>
    <t>HIP 12086</t>
  </si>
  <si>
    <t>HR 750</t>
  </si>
  <si>
    <t>IDS 0229.7N3415 A</t>
  </si>
  <si>
    <t>IRAS 02327+3428</t>
  </si>
  <si>
    <t>IRC +30043</t>
  </si>
  <si>
    <t>RAFGL 351</t>
  </si>
  <si>
    <t>SAO 55687</t>
  </si>
  <si>
    <t>Zinn 0136</t>
  </si>
  <si>
    <t>NSV 866</t>
  </si>
  <si>
    <t>Z Eri</t>
  </si>
  <si>
    <t>AAVSO 0243-12</t>
  </si>
  <si>
    <t>ASAS 024756-1227.6</t>
  </si>
  <si>
    <t>BD-13 530</t>
  </si>
  <si>
    <t>HD 17491</t>
  </si>
  <si>
    <t>HIP 13064</t>
  </si>
  <si>
    <t>HR 832</t>
  </si>
  <si>
    <t>IRC -10040</t>
  </si>
  <si>
    <t>RAFGL 378</t>
  </si>
  <si>
    <t>SAO 148612</t>
  </si>
  <si>
    <t>RR Eri</t>
  </si>
  <si>
    <t>AAVSO 0247-08</t>
  </si>
  <si>
    <t>ASAS 025214-0816.0</t>
  </si>
  <si>
    <t>ASASSN-V J025214.11-081600.4</t>
  </si>
  <si>
    <t>BD-08 536</t>
  </si>
  <si>
    <t>HD 17895</t>
  </si>
  <si>
    <t>HIP 13384</t>
  </si>
  <si>
    <t>IRC -10041</t>
  </si>
  <si>
    <t>RAFGL 392</t>
  </si>
  <si>
    <t>SAO 130157</t>
  </si>
  <si>
    <t>RZ Ari</t>
  </si>
  <si>
    <t>45 Ari</t>
  </si>
  <si>
    <t>AAVSO 0250+17</t>
  </si>
  <si>
    <t>ASASSN-V J025548.47+181952.7</t>
  </si>
  <si>
    <t>BD+17 457</t>
  </si>
  <si>
    <t>HD 18191</t>
  </si>
  <si>
    <t>HIP 13654</t>
  </si>
  <si>
    <t>HR 867</t>
  </si>
  <si>
    <t>IRC +20051</t>
  </si>
  <si>
    <t>RAFGL 401</t>
  </si>
  <si>
    <t>SAO 93189</t>
  </si>
  <si>
    <t>EH Cet</t>
  </si>
  <si>
    <t>AAVSO 0251+04</t>
  </si>
  <si>
    <t>BD+03 410</t>
  </si>
  <si>
    <t>HD 18345</t>
  </si>
  <si>
    <t>HIP 13756</t>
  </si>
  <si>
    <t>HR 877</t>
  </si>
  <si>
    <t>IRC +00036</t>
  </si>
  <si>
    <t>NSV 990</t>
  </si>
  <si>
    <t>RAFGL 405</t>
  </si>
  <si>
    <t>SAO 110865</t>
  </si>
  <si>
    <t>gam Per</t>
  </si>
  <si>
    <t>23 Per</t>
  </si>
  <si>
    <t>AAVSO 0257+53</t>
  </si>
  <si>
    <t>ADS 2324</t>
  </si>
  <si>
    <t>BD+52 654</t>
  </si>
  <si>
    <t>HD 18926</t>
  </si>
  <si>
    <t>HIP 14328</t>
  </si>
  <si>
    <t>HR 915</t>
  </si>
  <si>
    <t>IRC +50084</t>
  </si>
  <si>
    <t>SAO 23789</t>
  </si>
  <si>
    <t>rho Per</t>
  </si>
  <si>
    <t>25 Per</t>
  </si>
  <si>
    <t>AAVSO 0258+38</t>
  </si>
  <si>
    <t>BD+38 630</t>
  </si>
  <si>
    <t>HD 19058</t>
  </si>
  <si>
    <t>HIP 14354</t>
  </si>
  <si>
    <t>HR 921</t>
  </si>
  <si>
    <t>IRC +40054</t>
  </si>
  <si>
    <t>RAFGL 428</t>
  </si>
  <si>
    <t>SAO 56138</t>
  </si>
  <si>
    <t>bet Per</t>
  </si>
  <si>
    <t>26 Per</t>
  </si>
  <si>
    <t>1RXS J030810.0+405727</t>
  </si>
  <si>
    <t>AAVSO 0301+40</t>
  </si>
  <si>
    <t>ADS 2362 A</t>
  </si>
  <si>
    <t>ALGOL</t>
  </si>
  <si>
    <t>ASASSN-V J030810.13+405720.4</t>
  </si>
  <si>
    <t>BD+40 673</t>
  </si>
  <si>
    <t>HD 19356</t>
  </si>
  <si>
    <t>HIP 14576</t>
  </si>
  <si>
    <t>HR 936</t>
  </si>
  <si>
    <t>IRC +40055</t>
  </si>
  <si>
    <t>RAFGL 443</t>
  </si>
  <si>
    <t>SAO 38592</t>
  </si>
  <si>
    <t>X 03049+407</t>
  </si>
  <si>
    <t>CE Cam</t>
  </si>
  <si>
    <t>ASASSN-V J032954.59+585243.5</t>
  </si>
  <si>
    <t>BD+58 607</t>
  </si>
  <si>
    <t>HD 21389</t>
  </si>
  <si>
    <t>HIP 16281</t>
  </si>
  <si>
    <t>HR 1040</t>
  </si>
  <si>
    <t>IRC +60120</t>
  </si>
  <si>
    <t>SAO 24061</t>
  </si>
  <si>
    <t>AAVSO 0339+24C</t>
  </si>
  <si>
    <t>BD+24 550</t>
  </si>
  <si>
    <t>Cl Melotte 22 697</t>
  </si>
  <si>
    <t>EPIC 211093705</t>
  </si>
  <si>
    <t>GSC 01803-00104</t>
  </si>
  <si>
    <t>HD 23375</t>
  </si>
  <si>
    <t>PPM 092830</t>
  </si>
  <si>
    <t>SAO 76149</t>
  </si>
  <si>
    <t>26 Eri</t>
  </si>
  <si>
    <t>AAVSO 0341-12</t>
  </si>
  <si>
    <t>BD-12 707</t>
  </si>
  <si>
    <t>HD 23614</t>
  </si>
  <si>
    <t>HIP 17593</t>
  </si>
  <si>
    <t>HR 1162</t>
  </si>
  <si>
    <t>IRC -10051</t>
  </si>
  <si>
    <t>RAFGL 519</t>
  </si>
  <si>
    <t>SAO 149158</t>
  </si>
  <si>
    <t>pi Eri</t>
  </si>
  <si>
    <t>AAVSO 0342+24</t>
  </si>
  <si>
    <t>ASASSN-V J034806.44+245918.0</t>
  </si>
  <si>
    <t>BD+24 571</t>
  </si>
  <si>
    <t>CSV 100325</t>
  </si>
  <si>
    <t>Cl Melotte 22 1705</t>
  </si>
  <si>
    <t>GSC 01804-02520</t>
  </si>
  <si>
    <t>HD 23712</t>
  </si>
  <si>
    <t>HIP 17759</t>
  </si>
  <si>
    <t>IRAS 03451+2450</t>
  </si>
  <si>
    <t>IRC +20064</t>
  </si>
  <si>
    <t>PPM 092908</t>
  </si>
  <si>
    <t>RAFGL 4295S</t>
  </si>
  <si>
    <t>SAO 76206</t>
  </si>
  <si>
    <t>Zinn 0229</t>
  </si>
  <si>
    <t>BE Cam</t>
  </si>
  <si>
    <t>AAVSO 0340+65</t>
  </si>
  <si>
    <t>ASASSN-V J034931.08+653134.5</t>
  </si>
  <si>
    <t>BD+65 369</t>
  </si>
  <si>
    <t>CSV 343</t>
  </si>
  <si>
    <t>GSC 04071-01894</t>
  </si>
  <si>
    <t>HD 23475</t>
  </si>
  <si>
    <t>HIP 17884</t>
  </si>
  <si>
    <t>HR 1155</t>
  </si>
  <si>
    <t>IRAS 03449+6522</t>
  </si>
  <si>
    <t>IRC +70046</t>
  </si>
  <si>
    <t>PPM 14503</t>
  </si>
  <si>
    <t>RAFGL 520</t>
  </si>
  <si>
    <t>SAO 12916</t>
  </si>
  <si>
    <t>SV* P 109</t>
  </si>
  <si>
    <t>TIC 392830266</t>
  </si>
  <si>
    <t>TYC 4071-1894-1</t>
  </si>
  <si>
    <t>X Per</t>
  </si>
  <si>
    <t>1RXS J035522.4+310257</t>
  </si>
  <si>
    <t>AAVSO 0349+30</t>
  </si>
  <si>
    <t>ADS 2859 A</t>
  </si>
  <si>
    <t>BD+30 591</t>
  </si>
  <si>
    <t>HD 24534</t>
  </si>
  <si>
    <t>HIP 18350</t>
  </si>
  <si>
    <t>HR 1209</t>
  </si>
  <si>
    <t>MWC 78</t>
  </si>
  <si>
    <t>SAO 56815</t>
  </si>
  <si>
    <t>X 03522+308</t>
  </si>
  <si>
    <t>B Per</t>
  </si>
  <si>
    <t>1RXS J041814.8+501747</t>
  </si>
  <si>
    <t>ASASSN-V J041814.52+501742.6</t>
  </si>
  <si>
    <t>BD+49 1150</t>
  </si>
  <si>
    <t>GSC 03336-02435</t>
  </si>
  <si>
    <t>HD 26961</t>
  </si>
  <si>
    <t>HIP 20070</t>
  </si>
  <si>
    <t>HR 1324</t>
  </si>
  <si>
    <t>IRAS 04144+5010</t>
  </si>
  <si>
    <t>NGC 1545 1</t>
  </si>
  <si>
    <t>PPM 29054</t>
  </si>
  <si>
    <t>Renson 6880</t>
  </si>
  <si>
    <t>SAO 24531</t>
  </si>
  <si>
    <t>TYC 3336-2435-1</t>
  </si>
  <si>
    <t>AAVSO 0413+60</t>
  </si>
  <si>
    <t>BD+60 800</t>
  </si>
  <si>
    <t>GSC 04065-01815</t>
  </si>
  <si>
    <t>HD 27245</t>
  </si>
  <si>
    <t>HIP 20376</t>
  </si>
  <si>
    <t>HR 1335</t>
  </si>
  <si>
    <t>IRAS 04174+6037</t>
  </si>
  <si>
    <t>IRC +60141</t>
  </si>
  <si>
    <t>PPM 014778</t>
  </si>
  <si>
    <t>RAFGL 567</t>
  </si>
  <si>
    <t>SAO 13113</t>
  </si>
  <si>
    <t>V1142 Tau</t>
  </si>
  <si>
    <t>AAVSO 0417+22</t>
  </si>
  <si>
    <t>ASASSN-V J042344.12+225752.4</t>
  </si>
  <si>
    <t>BD+22 686</t>
  </si>
  <si>
    <t>HD 27760</t>
  </si>
  <si>
    <t>HIP 20513</t>
  </si>
  <si>
    <t>IRC +20077</t>
  </si>
  <si>
    <t>SAO 76588</t>
  </si>
  <si>
    <t>alf Tau</t>
  </si>
  <si>
    <t>87 Tau</t>
  </si>
  <si>
    <t>AAVSO 0430+16</t>
  </si>
  <si>
    <t>ADS 3321 A</t>
  </si>
  <si>
    <t>ASASSN-V J043555.32+163032.8</t>
  </si>
  <si>
    <t>BD+16 629</t>
  </si>
  <si>
    <t>GJ 171.1 A</t>
  </si>
  <si>
    <t>HD 29139</t>
  </si>
  <si>
    <t>HIP 21421</t>
  </si>
  <si>
    <t>HR 1457</t>
  </si>
  <si>
    <t>IRC +20087</t>
  </si>
  <si>
    <t>RAFGL 601</t>
  </si>
  <si>
    <t>SAO 94027</t>
  </si>
  <si>
    <t>Aldebaran</t>
  </si>
  <si>
    <t>omi 1 Ori</t>
  </si>
  <si>
    <t>4 Ori</t>
  </si>
  <si>
    <t>omi Ori 1</t>
  </si>
  <si>
    <t>AAVSO 0446+14</t>
  </si>
  <si>
    <t>ASASSN-V J045232.10+141502.2</t>
  </si>
  <si>
    <t>BD+14 777</t>
  </si>
  <si>
    <t>HD 30959</t>
  </si>
  <si>
    <t>HIP 22667</t>
  </si>
  <si>
    <t>HR 1556</t>
  </si>
  <si>
    <t>IRC +10072</t>
  </si>
  <si>
    <t>RAFGL 644</t>
  </si>
  <si>
    <t>SAO 94176</t>
  </si>
  <si>
    <t>AAVSO 0453-66</t>
  </si>
  <si>
    <t>CD-66 274</t>
  </si>
  <si>
    <t>CPD-66 338</t>
  </si>
  <si>
    <t>CSV 6143</t>
  </si>
  <si>
    <t>GSC 08889-00477</t>
  </si>
  <si>
    <t>HD 31754</t>
  </si>
  <si>
    <t>HIP 22737</t>
  </si>
  <si>
    <t>HR 1598</t>
  </si>
  <si>
    <t>IRAS 04534-6645</t>
  </si>
  <si>
    <t>LMC V0174</t>
  </si>
  <si>
    <t>PPM 354392</t>
  </si>
  <si>
    <t>SAO 249138</t>
  </si>
  <si>
    <t>eps Aur</t>
  </si>
  <si>
    <t>7 Aur</t>
  </si>
  <si>
    <t>AAVSO 0454+43</t>
  </si>
  <si>
    <t>ADS 3605 A</t>
  </si>
  <si>
    <t>ASASSN-V J050159.29+435345.9</t>
  </si>
  <si>
    <t>ASASSN-V J050200.51+435101.9</t>
  </si>
  <si>
    <t>ASASSN-V J050202.42+434720.2</t>
  </si>
  <si>
    <t>BD+43 1166</t>
  </si>
  <si>
    <t>HD 31964</t>
  </si>
  <si>
    <t>HIP 23416</t>
  </si>
  <si>
    <t>HR 1605</t>
  </si>
  <si>
    <t>IRC +40109</t>
  </si>
  <si>
    <t>RAFGL 670S</t>
  </si>
  <si>
    <t>SAO 39955</t>
  </si>
  <si>
    <t>zet Aur</t>
  </si>
  <si>
    <t>8 Aur</t>
  </si>
  <si>
    <t>AAVSO 0455+40</t>
  </si>
  <si>
    <t>ASASSN-V J050228.73+410433.9</t>
  </si>
  <si>
    <t>BD+40 1142</t>
  </si>
  <si>
    <t>HD 32068</t>
  </si>
  <si>
    <t>HD 32069</t>
  </si>
  <si>
    <t>HIP 23453</t>
  </si>
  <si>
    <t>HR 1612</t>
  </si>
  <si>
    <t>IRC +40110</t>
  </si>
  <si>
    <t>RAFGL 674</t>
  </si>
  <si>
    <t>SAO 39966</t>
  </si>
  <si>
    <t>V398 Aur</t>
  </si>
  <si>
    <t>9 Aur</t>
  </si>
  <si>
    <t>ADS 3675 A</t>
  </si>
  <si>
    <t>BD+51 1024</t>
  </si>
  <si>
    <t>GJ 187.2</t>
  </si>
  <si>
    <t>HD 32537</t>
  </si>
  <si>
    <t>HIP 23783</t>
  </si>
  <si>
    <t>HR 1637</t>
  </si>
  <si>
    <t>SAO 25019</t>
  </si>
  <si>
    <t>WZ Dor</t>
  </si>
  <si>
    <t>AAVSO 0506-63</t>
  </si>
  <si>
    <t>ASASSN-V J050734.14-632358.8</t>
  </si>
  <si>
    <t>CD-63 188</t>
  </si>
  <si>
    <t>CPD-63 420</t>
  </si>
  <si>
    <t>HD 33684</t>
  </si>
  <si>
    <t>HIP 23840</t>
  </si>
  <si>
    <t>HR 1695</t>
  </si>
  <si>
    <t>SAO 249198</t>
  </si>
  <si>
    <t>bet Ori</t>
  </si>
  <si>
    <t>19 Ori</t>
  </si>
  <si>
    <t>AAVSO 0509-08</t>
  </si>
  <si>
    <t>ADS 3823 A</t>
  </si>
  <si>
    <t>BD-08 1063</t>
  </si>
  <si>
    <t>HD 34085</t>
  </si>
  <si>
    <t>HIP 24436</t>
  </si>
  <si>
    <t>HR 1713</t>
  </si>
  <si>
    <t>IRC -10085</t>
  </si>
  <si>
    <t>MWC 487</t>
  </si>
  <si>
    <t>NSV 1882</t>
  </si>
  <si>
    <t>RAFGL 710</t>
  </si>
  <si>
    <t>Rigel</t>
  </si>
  <si>
    <t>SAO 131907</t>
  </si>
  <si>
    <t>AAVSO 0518-00</t>
  </si>
  <si>
    <t>ALS 15973</t>
  </si>
  <si>
    <t>BD-00 936</t>
  </si>
  <si>
    <t>GSC 04753-01890</t>
  </si>
  <si>
    <t>HD 35299</t>
  </si>
  <si>
    <t>HIP 25223</t>
  </si>
  <si>
    <t>HR 1781</t>
  </si>
  <si>
    <t>PPM 175816</t>
  </si>
  <si>
    <t>SAO 132057</t>
  </si>
  <si>
    <t>TYC 4753-1890-1</t>
  </si>
  <si>
    <t>WH 34</t>
  </si>
  <si>
    <t>CE Tau</t>
  </si>
  <si>
    <t>119 Tau</t>
  </si>
  <si>
    <t>AAVSO 0526+18</t>
  </si>
  <si>
    <t>BD+18 875</t>
  </si>
  <si>
    <t>DO 11336</t>
  </si>
  <si>
    <t>GSC 01301-00707</t>
  </si>
  <si>
    <t>HD 36389</t>
  </si>
  <si>
    <t>HIP 25945</t>
  </si>
  <si>
    <t>HR 1845</t>
  </si>
  <si>
    <t>IRAS 05292+1833</t>
  </si>
  <si>
    <t>IRC +20112</t>
  </si>
  <si>
    <t>PPM 121070</t>
  </si>
  <si>
    <t>RAFGL 767</t>
  </si>
  <si>
    <t>SAO 94628</t>
  </si>
  <si>
    <t>TIC 367174762</t>
  </si>
  <si>
    <t>TYC 1301-707-1</t>
  </si>
  <si>
    <t>WX Men</t>
  </si>
  <si>
    <t>AAVSO 0537-73</t>
  </si>
  <si>
    <t>CD-73 248</t>
  </si>
  <si>
    <t>CPD-73 316</t>
  </si>
  <si>
    <t>HD 37993</t>
  </si>
  <si>
    <t>HIP 26169</t>
  </si>
  <si>
    <t>HR 1964</t>
  </si>
  <si>
    <t>LMC V3474</t>
  </si>
  <si>
    <t>SAO 256208</t>
  </si>
  <si>
    <t>eps Ori</t>
  </si>
  <si>
    <t>46 Ori</t>
  </si>
  <si>
    <t>1RXS J053612.8-011201</t>
  </si>
  <si>
    <t>AAVSO 0531-01</t>
  </si>
  <si>
    <t>BD-01 969</t>
  </si>
  <si>
    <t>HD 37128</t>
  </si>
  <si>
    <t>HIP 26311</t>
  </si>
  <si>
    <t>HR 1903</t>
  </si>
  <si>
    <t>IRC +00079</t>
  </si>
  <si>
    <t>MWC 504</t>
  </si>
  <si>
    <t>RAFGL 4428S</t>
  </si>
  <si>
    <t>SAO 132346</t>
  </si>
  <si>
    <t>X 05336-012</t>
  </si>
  <si>
    <t>V725 Tau</t>
  </si>
  <si>
    <t>1A 0535+262</t>
  </si>
  <si>
    <t>1RXS J053855.1+261843</t>
  </si>
  <si>
    <t>A 0535+26</t>
  </si>
  <si>
    <t>AAVSO 0532+26</t>
  </si>
  <si>
    <t>AAVSO VAR? SW</t>
  </si>
  <si>
    <t>AAVSO_DES 0533+26 D</t>
  </si>
  <si>
    <t>ASAS J053854+2618.9</t>
  </si>
  <si>
    <t>BD+26 883</t>
  </si>
  <si>
    <t>HD 245770</t>
  </si>
  <si>
    <t>HDE 245770</t>
  </si>
  <si>
    <t>HIP 26566</t>
  </si>
  <si>
    <t>IOMC 1869000044</t>
  </si>
  <si>
    <t>MWC 507</t>
  </si>
  <si>
    <t>SAO 77348</t>
  </si>
  <si>
    <t>SON 10795</t>
  </si>
  <si>
    <t>X 05357+262</t>
  </si>
  <si>
    <t>NO Aur</t>
  </si>
  <si>
    <t>AAVSO 0534+31A</t>
  </si>
  <si>
    <t>AAVSO_ALIAS 0535+31 B</t>
  </si>
  <si>
    <t>AAVSO_ALIAS 67 COMP SW</t>
  </si>
  <si>
    <t>BD+31 1049</t>
  </si>
  <si>
    <t>CSS 149</t>
  </si>
  <si>
    <t>DO 11453</t>
  </si>
  <si>
    <t>HD 37536</t>
  </si>
  <si>
    <t>HIP 26718</t>
  </si>
  <si>
    <t>HR 1939</t>
  </si>
  <si>
    <t>IRC +30124</t>
  </si>
  <si>
    <t>PPM 70702</t>
  </si>
  <si>
    <t>RAFGL 797</t>
  </si>
  <si>
    <t>SAO 58322</t>
  </si>
  <si>
    <t>TYC 2408-1775-1</t>
  </si>
  <si>
    <t>kap Ori</t>
  </si>
  <si>
    <t>53 Ori</t>
  </si>
  <si>
    <t>1RXS J054745.2-094013</t>
  </si>
  <si>
    <t>2E 0545.3-0941</t>
  </si>
  <si>
    <t>AAVSO 0543-09</t>
  </si>
  <si>
    <t>ASASSN-V J054745.39-094010.6</t>
  </si>
  <si>
    <t>BD-09 1235</t>
  </si>
  <si>
    <t>CSV 100683</t>
  </si>
  <si>
    <t>GSC 05351-00760</t>
  </si>
  <si>
    <t>HD 38771</t>
  </si>
  <si>
    <t>HIP 27366</t>
  </si>
  <si>
    <t>HR 2004</t>
  </si>
  <si>
    <t>IRAS 05453-0941</t>
  </si>
  <si>
    <t>IRC -10098</t>
  </si>
  <si>
    <t>NSV 2641</t>
  </si>
  <si>
    <t>PPM 188455</t>
  </si>
  <si>
    <t>SAO 132542</t>
  </si>
  <si>
    <t>Saiph</t>
  </si>
  <si>
    <t>Zinn 0484</t>
  </si>
  <si>
    <t>ups Aur</t>
  </si>
  <si>
    <t>31 Aur</t>
  </si>
  <si>
    <t>AAVSO 0544+37</t>
  </si>
  <si>
    <t>ASASSN-V J055102.58+371819.3</t>
  </si>
  <si>
    <t>BD+37 1336</t>
  </si>
  <si>
    <t>CSV 100686</t>
  </si>
  <si>
    <t>GSC 02418-01571</t>
  </si>
  <si>
    <t>HD 38944</t>
  </si>
  <si>
    <t>HIP 27639</t>
  </si>
  <si>
    <t>HR 2011</t>
  </si>
  <si>
    <t>IRAS 05476+3717</t>
  </si>
  <si>
    <t>IRC +40143</t>
  </si>
  <si>
    <t>PPM 070915</t>
  </si>
  <si>
    <t>RAFGL 822</t>
  </si>
  <si>
    <t>SAO 58496</t>
  </si>
  <si>
    <t>UPSILON AUR</t>
  </si>
  <si>
    <t>Zinn 0486</t>
  </si>
  <si>
    <t>NSV 2661</t>
  </si>
  <si>
    <t>niu Aur</t>
  </si>
  <si>
    <t>* nu Aur</t>
  </si>
  <si>
    <t>HIP 27673</t>
  </si>
  <si>
    <t>nu. Aur</t>
  </si>
  <si>
    <t>pi Aur</t>
  </si>
  <si>
    <t>35 Aur</t>
  </si>
  <si>
    <t>AAVSO 0552+45</t>
  </si>
  <si>
    <t>BD+45 1217</t>
  </si>
  <si>
    <t>HD 40239</t>
  </si>
  <si>
    <t>HIP 28404</t>
  </si>
  <si>
    <t>HR 2091</t>
  </si>
  <si>
    <t>IRC +50156</t>
  </si>
  <si>
    <t>RAFGL 851</t>
  </si>
  <si>
    <t>SAO 40756</t>
  </si>
  <si>
    <t>SW Pic</t>
  </si>
  <si>
    <t>AAVSO 0600-60</t>
  </si>
  <si>
    <t>CD-60 1336</t>
  </si>
  <si>
    <t>CPD-60 537</t>
  </si>
  <si>
    <t>HD 41586</t>
  </si>
  <si>
    <t>HIP 28596</t>
  </si>
  <si>
    <t>HR 2151</t>
  </si>
  <si>
    <t>SAO 249424</t>
  </si>
  <si>
    <t>khi 2 Ori</t>
  </si>
  <si>
    <t>62 Ori</t>
  </si>
  <si>
    <t>khi Ori 2</t>
  </si>
  <si>
    <t>ALS 8679</t>
  </si>
  <si>
    <t>ASASSN-V J060355.21+200819.0</t>
  </si>
  <si>
    <t>BD+20 1233</t>
  </si>
  <si>
    <t>CSV 100713</t>
  </si>
  <si>
    <t>GSC 01321-01515</t>
  </si>
  <si>
    <t>HD 41117</t>
  </si>
  <si>
    <t>HIP 28716</t>
  </si>
  <si>
    <t>HR 2135</t>
  </si>
  <si>
    <t>IRAS 06009+2008</t>
  </si>
  <si>
    <t>LS V +20 11</t>
  </si>
  <si>
    <t>MCW 385</t>
  </si>
  <si>
    <t>MWC 132</t>
  </si>
  <si>
    <t>NSV 2809</t>
  </si>
  <si>
    <t>PPM 95316</t>
  </si>
  <si>
    <t>SAO 77911</t>
  </si>
  <si>
    <t>SV* ZI 508</t>
  </si>
  <si>
    <t>TIC 238559148</t>
  </si>
  <si>
    <t>TYC 1321-1515-1</t>
  </si>
  <si>
    <t>chi02 Ori</t>
  </si>
  <si>
    <t>1 Gem</t>
  </si>
  <si>
    <t>SS Lep</t>
  </si>
  <si>
    <t>17 Lep</t>
  </si>
  <si>
    <t>AAVSO 0600-16</t>
  </si>
  <si>
    <t>BD-16 1349</t>
  </si>
  <si>
    <t>HD 41511</t>
  </si>
  <si>
    <t>HIP 28816</t>
  </si>
  <si>
    <t>HR 2148</t>
  </si>
  <si>
    <t>IRC -20084</t>
  </si>
  <si>
    <t>MWC 519</t>
  </si>
  <si>
    <t>RAFGL 870</t>
  </si>
  <si>
    <t>SAO 151093</t>
  </si>
  <si>
    <t>PU Gem</t>
  </si>
  <si>
    <t>3 Gem</t>
  </si>
  <si>
    <t>AAVSO 0603+23</t>
  </si>
  <si>
    <t>ADS 4751 AB</t>
  </si>
  <si>
    <t>ALS 8752</t>
  </si>
  <si>
    <t>BD+23 1226</t>
  </si>
  <si>
    <t>HD 42087</t>
  </si>
  <si>
    <t>HIP 29225</t>
  </si>
  <si>
    <t>HR 2173</t>
  </si>
  <si>
    <t>MWC 520</t>
  </si>
  <si>
    <t>NSV 2846</t>
  </si>
  <si>
    <t>PPM 95522</t>
  </si>
  <si>
    <t>SAO 78050</t>
  </si>
  <si>
    <t>TYC 1877-1718-1</t>
  </si>
  <si>
    <t>eta Gem</t>
  </si>
  <si>
    <t>7 Gem</t>
  </si>
  <si>
    <t>AAVSO 0608+22</t>
  </si>
  <si>
    <t>ADS 4841 A</t>
  </si>
  <si>
    <t>ASASSN-V J061452.61+223023.9</t>
  </si>
  <si>
    <t>BD+22 1241</t>
  </si>
  <si>
    <t>DO 12034</t>
  </si>
  <si>
    <t>HD 42995</t>
  </si>
  <si>
    <t>HIP 29655</t>
  </si>
  <si>
    <t>HR 2216</t>
  </si>
  <si>
    <t>IRAS 06118+2231</t>
  </si>
  <si>
    <t>IRC +20139</t>
  </si>
  <si>
    <t>Propus</t>
  </si>
  <si>
    <t>RAFGL 4478S</t>
  </si>
  <si>
    <t>SAO 78135</t>
  </si>
  <si>
    <t>Tejat Prior</t>
  </si>
  <si>
    <t>44 Aur</t>
  </si>
  <si>
    <t>kap Aur</t>
  </si>
  <si>
    <t>BD+29 1154</t>
  </si>
  <si>
    <t>CSV 100719</t>
  </si>
  <si>
    <t>GSC 01889-00861</t>
  </si>
  <si>
    <t>HIP 29696</t>
  </si>
  <si>
    <t>HR 2219</t>
  </si>
  <si>
    <t>IRAS 06121+2930</t>
  </si>
  <si>
    <t>IRC +30146</t>
  </si>
  <si>
    <t>LTT 11816</t>
  </si>
  <si>
    <t>PPM 095662</t>
  </si>
  <si>
    <t>SAO 78143</t>
  </si>
  <si>
    <t>Zinn 0516</t>
  </si>
  <si>
    <t>UW Lyn</t>
  </si>
  <si>
    <t>1 Lyn</t>
  </si>
  <si>
    <t>AAVSO 0608+61</t>
  </si>
  <si>
    <t>ASASSN-V J061754.57+613054.8</t>
  </si>
  <si>
    <t>BD+61 869</t>
  </si>
  <si>
    <t>HD 42973</t>
  </si>
  <si>
    <t>HIP 29919</t>
  </si>
  <si>
    <t>HR 2215</t>
  </si>
  <si>
    <t>IRC +60166</t>
  </si>
  <si>
    <t>RAFGL 907</t>
  </si>
  <si>
    <t>SAO 13787</t>
  </si>
  <si>
    <t>AAVSO 0614-14</t>
  </si>
  <si>
    <t>BD-14 1400</t>
  </si>
  <si>
    <t>GSC 05934-00292</t>
  </si>
  <si>
    <t>HD 44021</t>
  </si>
  <si>
    <t>HIP 29993</t>
  </si>
  <si>
    <t>HR 2268</t>
  </si>
  <si>
    <t>IRAS 06165-1500</t>
  </si>
  <si>
    <t>IRC -10115</t>
  </si>
  <si>
    <t>PPM 216999</t>
  </si>
  <si>
    <t>RAFGL 4485S</t>
  </si>
  <si>
    <t>SAO 151346</t>
  </si>
  <si>
    <t>miu Gem</t>
  </si>
  <si>
    <t>13 Gem</t>
  </si>
  <si>
    <t>* mu Gem</t>
  </si>
  <si>
    <t>AAVSO 0616+22</t>
  </si>
  <si>
    <t>ADS 4990 A</t>
  </si>
  <si>
    <t>ASASSN-V J062252.30+222914.5</t>
  </si>
  <si>
    <t>BD+22 1304</t>
  </si>
  <si>
    <t>HD 44478</t>
  </si>
  <si>
    <t>HIP 30343</t>
  </si>
  <si>
    <t>HR 2286</t>
  </si>
  <si>
    <t>IRC +20144</t>
  </si>
  <si>
    <t>RAFGL 922</t>
  </si>
  <si>
    <t>SAO 78297</t>
  </si>
  <si>
    <t>mu. Gem</t>
  </si>
  <si>
    <t>psi 1 Aur</t>
  </si>
  <si>
    <t>46 Aur</t>
  </si>
  <si>
    <t>psi Aur 1</t>
  </si>
  <si>
    <t>BD+49 1488</t>
  </si>
  <si>
    <t>HD 44537</t>
  </si>
  <si>
    <t>HIP 30520</t>
  </si>
  <si>
    <t>HR 2289</t>
  </si>
  <si>
    <t>IRC +50164</t>
  </si>
  <si>
    <t>RAFGL 927</t>
  </si>
  <si>
    <t>SAO 41076</t>
  </si>
  <si>
    <t>IS Gem</t>
  </si>
  <si>
    <t>AAVSO 0643+32</t>
  </si>
  <si>
    <t>AN 22.1912</t>
  </si>
  <si>
    <t>ASASSN-V J064941.29+323625.2</t>
  </si>
  <si>
    <t>BD+32 1414</t>
  </si>
  <si>
    <t>GSC 02440-01194</t>
  </si>
  <si>
    <t>HD 49380</t>
  </si>
  <si>
    <t>HIP 32740</t>
  </si>
  <si>
    <t>HR 2512</t>
  </si>
  <si>
    <t>IRAS 06464+3239</t>
  </si>
  <si>
    <t>IRC +30167</t>
  </si>
  <si>
    <t>PPM 72126</t>
  </si>
  <si>
    <t>RAFGL 4533S</t>
  </si>
  <si>
    <t>SAO 59521</t>
  </si>
  <si>
    <t>TYC 2440-1194-1</t>
  </si>
  <si>
    <t>omi 1 CMa</t>
  </si>
  <si>
    <t>16 CMa</t>
  </si>
  <si>
    <t>omi CMa 1</t>
  </si>
  <si>
    <t>CD-24 4567</t>
  </si>
  <si>
    <t>CPD-24 1745</t>
  </si>
  <si>
    <t>HD 50877</t>
  </si>
  <si>
    <t>HIP 33152</t>
  </si>
  <si>
    <t>HR 2580</t>
  </si>
  <si>
    <t>IRC -20112</t>
  </si>
  <si>
    <t>RAFGL 1035</t>
  </si>
  <si>
    <t>SAO 172542</t>
  </si>
  <si>
    <t>V614 Mon</t>
  </si>
  <si>
    <t>AAVSO 0656-03</t>
  </si>
  <si>
    <t>ASAS J070102-0315.2</t>
  </si>
  <si>
    <t>ASASSN-V J070101.96-031509.7</t>
  </si>
  <si>
    <t>BD-03 1685</t>
  </si>
  <si>
    <t>HD 52432</t>
  </si>
  <si>
    <t>HIP 33794</t>
  </si>
  <si>
    <t>IRC +00141</t>
  </si>
  <si>
    <t>RAFGL 1053</t>
  </si>
  <si>
    <t>SAO 134049</t>
  </si>
  <si>
    <t>sig Cma</t>
  </si>
  <si>
    <t>22 CMa</t>
  </si>
  <si>
    <t>AAVSO 0657-27</t>
  </si>
  <si>
    <t>ADS 5719 A</t>
  </si>
  <si>
    <t>CD-27 3544</t>
  </si>
  <si>
    <t>CPD-27 1648</t>
  </si>
  <si>
    <t>HD 52877</t>
  </si>
  <si>
    <t>HIP 33856</t>
  </si>
  <si>
    <t>HR 2646</t>
  </si>
  <si>
    <t>IRC -30072</t>
  </si>
  <si>
    <t>RAFGL 1057</t>
  </si>
  <si>
    <t>SAO 172797</t>
  </si>
  <si>
    <t>BQ Gem</t>
  </si>
  <si>
    <t>51 Gem</t>
  </si>
  <si>
    <t>AAVSO 0707+16</t>
  </si>
  <si>
    <t>ASASSN-V J071322.27+160933.0</t>
  </si>
  <si>
    <t>BD+16 1417</t>
  </si>
  <si>
    <t>HD 55383</t>
  </si>
  <si>
    <t>HIP 34909</t>
  </si>
  <si>
    <t>HR 2717</t>
  </si>
  <si>
    <t>IRC +20175</t>
  </si>
  <si>
    <t>RAFGL 1086</t>
  </si>
  <si>
    <t>SAO 96638</t>
  </si>
  <si>
    <t>UY Lyn</t>
  </si>
  <si>
    <t>AAVSO 0705+51</t>
  </si>
  <si>
    <t>ASASSN-V J071323.57+512542.9</t>
  </si>
  <si>
    <t>BD+51 1295</t>
  </si>
  <si>
    <t>HD 54895</t>
  </si>
  <si>
    <t>HIP 34912</t>
  </si>
  <si>
    <t>HR 2703</t>
  </si>
  <si>
    <t>IRC +50175</t>
  </si>
  <si>
    <t>RAFGL 1083</t>
  </si>
  <si>
    <t>SAO 26223</t>
  </si>
  <si>
    <t>EW CMa</t>
  </si>
  <si>
    <t>27 CMa</t>
  </si>
  <si>
    <t>AAVSO 0710-26B</t>
  </si>
  <si>
    <t>CD-26 4057</t>
  </si>
  <si>
    <t>CPD-26 1904</t>
  </si>
  <si>
    <t>HD 56014</t>
  </si>
  <si>
    <t>HIP 34981</t>
  </si>
  <si>
    <t>HR 2745</t>
  </si>
  <si>
    <t>MWC 170</t>
  </si>
  <si>
    <t>SAO 173264</t>
  </si>
  <si>
    <t>52 Gem</t>
  </si>
  <si>
    <t>AAVSO 0708+25</t>
  </si>
  <si>
    <t>ADS 5909 A</t>
  </si>
  <si>
    <t>ASASSN-V J071442.05+245305.1</t>
  </si>
  <si>
    <t>BD+25 1618</t>
  </si>
  <si>
    <t>HD 55621</t>
  </si>
  <si>
    <t>HIP 35025</t>
  </si>
  <si>
    <t>HR 2725</t>
  </si>
  <si>
    <t>IRC +20176</t>
  </si>
  <si>
    <t>RAFGL 1089S</t>
  </si>
  <si>
    <t>SAO 79199</t>
  </si>
  <si>
    <t>ome CMa</t>
  </si>
  <si>
    <t>28 CMa</t>
  </si>
  <si>
    <t>AAVSO 0710-26A</t>
  </si>
  <si>
    <t>CD-26 4073</t>
  </si>
  <si>
    <t>CPD-26 1914</t>
  </si>
  <si>
    <t>HD 56139</t>
  </si>
  <si>
    <t>HIP 35037</t>
  </si>
  <si>
    <t>HR 2749</t>
  </si>
  <si>
    <t>Hen 3-27</t>
  </si>
  <si>
    <t>MWC 171</t>
  </si>
  <si>
    <t>SAO 173282</t>
  </si>
  <si>
    <t>AAVSO 0710+08</t>
  </si>
  <si>
    <t>ASASSN-V J071539.37+075840.6</t>
  </si>
  <si>
    <t>ASCC 1027427</t>
  </si>
  <si>
    <t>BD+08 1712</t>
  </si>
  <si>
    <t>HD 56031</t>
  </si>
  <si>
    <t>HIP 35120</t>
  </si>
  <si>
    <t>HR 2747</t>
  </si>
  <si>
    <t>IRC +10160</t>
  </si>
  <si>
    <t>SAO 115159</t>
  </si>
  <si>
    <t>TYC 762-3899-1</t>
  </si>
  <si>
    <t>53 Gem</t>
  </si>
  <si>
    <t>AAVSO 0709+28</t>
  </si>
  <si>
    <t>ASASSN-V J071557.13+275350.0</t>
  </si>
  <si>
    <t>BD+28 1350</t>
  </si>
  <si>
    <t>HD 55870</t>
  </si>
  <si>
    <t>HIP 35152</t>
  </si>
  <si>
    <t>HR 2738</t>
  </si>
  <si>
    <t>IRC +30179</t>
  </si>
  <si>
    <t>RAFGL 1091</t>
  </si>
  <si>
    <t>SAO 79221</t>
  </si>
  <si>
    <t>RU Cam</t>
  </si>
  <si>
    <t>AAVSO 0710+69</t>
  </si>
  <si>
    <t>AN 2.1907</t>
  </si>
  <si>
    <t>BD+69 417</t>
  </si>
  <si>
    <t>HD 56167</t>
  </si>
  <si>
    <t>HIP 35681</t>
  </si>
  <si>
    <t>IOMC 4364000052</t>
  </si>
  <si>
    <t>SAO 14157</t>
  </si>
  <si>
    <t>56 Gem</t>
  </si>
  <si>
    <t>AAVSO 0716+20</t>
  </si>
  <si>
    <t>ADS 6016 A</t>
  </si>
  <si>
    <t>ASASSN-V J072156.78+202636.4</t>
  </si>
  <si>
    <t>BD+20 1775</t>
  </si>
  <si>
    <t>HD 57423</t>
  </si>
  <si>
    <t>HIP 35699</t>
  </si>
  <si>
    <t>HR 2795</t>
  </si>
  <si>
    <t>IRC +20178</t>
  </si>
  <si>
    <t>RAFGL 4589S</t>
  </si>
  <si>
    <t>SAO 79328</t>
  </si>
  <si>
    <t>U Mon</t>
  </si>
  <si>
    <t>AAVSO 0726-09</t>
  </si>
  <si>
    <t>BD-09 2085</t>
  </si>
  <si>
    <t>HD 59693</t>
  </si>
  <si>
    <t>HIP 36521</t>
  </si>
  <si>
    <t>RAFGL 1135</t>
  </si>
  <si>
    <t>SAO 134775</t>
  </si>
  <si>
    <t>VZ Cam</t>
  </si>
  <si>
    <t>AAVSO 0710+82</t>
  </si>
  <si>
    <t>ASASSN-V J073104.07+822441.6</t>
  </si>
  <si>
    <t>BD+82 201</t>
  </si>
  <si>
    <t>HD 55966</t>
  </si>
  <si>
    <t>HIP 36547</t>
  </si>
  <si>
    <t>HR 2742</t>
  </si>
  <si>
    <t>RAFGL 1110</t>
  </si>
  <si>
    <t>SAO 1179</t>
  </si>
  <si>
    <t>KQ Pup</t>
  </si>
  <si>
    <t>AAVSO 0729-14</t>
  </si>
  <si>
    <t>BD-14 1971</t>
  </si>
  <si>
    <t>HD 60414</t>
  </si>
  <si>
    <t>HD 60415</t>
  </si>
  <si>
    <t>HIP 36773</t>
  </si>
  <si>
    <t>HR 2902</t>
  </si>
  <si>
    <t>IRC -10169</t>
  </si>
  <si>
    <t>RAFGL 1145</t>
  </si>
  <si>
    <t>SAO 153072</t>
  </si>
  <si>
    <t>ups Gem</t>
  </si>
  <si>
    <t>69 Gem</t>
  </si>
  <si>
    <t>AAVSO 0729+27</t>
  </si>
  <si>
    <t>BD+27 1424</t>
  </si>
  <si>
    <t>HD 60522</t>
  </si>
  <si>
    <t>HIP 36962</t>
  </si>
  <si>
    <t>HR 2905</t>
  </si>
  <si>
    <t>IRC +30190</t>
  </si>
  <si>
    <t>RAFGL 1150</t>
  </si>
  <si>
    <t>SAO 79533</t>
  </si>
  <si>
    <t>UPSILON GEM</t>
  </si>
  <si>
    <t>NSV 3652</t>
  </si>
  <si>
    <t>NZ Gem</t>
  </si>
  <si>
    <t>AAVSO 0736+14</t>
  </si>
  <si>
    <t>ASASSN-V J074203.09+141231.2</t>
  </si>
  <si>
    <t>BD+14 1729</t>
  </si>
  <si>
    <t>HD 61913</t>
  </si>
  <si>
    <t>HIP 37521</t>
  </si>
  <si>
    <t>HR 2967</t>
  </si>
  <si>
    <t>IRC +10173</t>
  </si>
  <si>
    <t>RAFGL 1168</t>
  </si>
  <si>
    <t>SAO 97157</t>
  </si>
  <si>
    <t>bet Gem</t>
  </si>
  <si>
    <t>78 Gem</t>
  </si>
  <si>
    <t>1RXS J074519.3+280123</t>
  </si>
  <si>
    <t>AAVSO_DES 0739+28</t>
  </si>
  <si>
    <t>ADS 6335 A</t>
  </si>
  <si>
    <t>BD+28 1463</t>
  </si>
  <si>
    <t>BETA GEM</t>
  </si>
  <si>
    <t>GJ 286.0</t>
  </si>
  <si>
    <t>HD 62509</t>
  </si>
  <si>
    <t>HIP 37826</t>
  </si>
  <si>
    <t>HR 2990</t>
  </si>
  <si>
    <t>IRC +30194</t>
  </si>
  <si>
    <t>Pollux</t>
  </si>
  <si>
    <t>RAFGL 1183</t>
  </si>
  <si>
    <t>SAO 79666</t>
  </si>
  <si>
    <t>X 07423+281</t>
  </si>
  <si>
    <t>NSV 3712</t>
  </si>
  <si>
    <t>DU Lyn</t>
  </si>
  <si>
    <t>AAVSO 0740+37</t>
  </si>
  <si>
    <t>BD+37 1769</t>
  </si>
  <si>
    <t>HD 62647</t>
  </si>
  <si>
    <t>HIP 37946</t>
  </si>
  <si>
    <t>HR 2999</t>
  </si>
  <si>
    <t>IRC +40186</t>
  </si>
  <si>
    <t>NSV 3721</t>
  </si>
  <si>
    <t>RAFGL 1186</t>
  </si>
  <si>
    <t>RAFGL 1187</t>
  </si>
  <si>
    <t>SAO 60328</t>
  </si>
  <si>
    <t>AAVSO 0743-15B</t>
  </si>
  <si>
    <t>ASASSN-V J074745.32-160053.4</t>
  </si>
  <si>
    <t>BD-15 2052</t>
  </si>
  <si>
    <t>HD 63323</t>
  </si>
  <si>
    <t>HIP 38037</t>
  </si>
  <si>
    <t>HR 3027</t>
  </si>
  <si>
    <t>IRC -20144</t>
  </si>
  <si>
    <t>RAFGL 4636S</t>
  </si>
  <si>
    <t>SAO 153409</t>
  </si>
  <si>
    <t>BC CMi</t>
  </si>
  <si>
    <t>AAVSO 0746+03</t>
  </si>
  <si>
    <t>ASASSN-V J075207.28+031639.1</t>
  </si>
  <si>
    <t>BD+03 1824</t>
  </si>
  <si>
    <t>HD 64052</t>
  </si>
  <si>
    <t>HIP 38406</t>
  </si>
  <si>
    <t>HR 3061</t>
  </si>
  <si>
    <t>IRC +00163</t>
  </si>
  <si>
    <t>RAFGL 1200</t>
  </si>
  <si>
    <t>SAO 116054</t>
  </si>
  <si>
    <t>MZ Pup</t>
  </si>
  <si>
    <t>AAVSO 0800-32</t>
  </si>
  <si>
    <t>ASASSN-V J080416.21-324029.3</t>
  </si>
  <si>
    <t>CD-32 4796</t>
  </si>
  <si>
    <t>CPD-32 1955</t>
  </si>
  <si>
    <t>HD 66888</t>
  </si>
  <si>
    <t>HIP 39487</t>
  </si>
  <si>
    <t>HR 3170</t>
  </si>
  <si>
    <t>IRC -30115</t>
  </si>
  <si>
    <t>RAFGL 1224</t>
  </si>
  <si>
    <t>SAO 198764</t>
  </si>
  <si>
    <t>BL Cnc</t>
  </si>
  <si>
    <t>9 Cnc</t>
  </si>
  <si>
    <t>AAVSO 0800+22</t>
  </si>
  <si>
    <t>ASASSN-V J080618.53+223808.0</t>
  </si>
  <si>
    <t>BD+23 1887</t>
  </si>
  <si>
    <t>HD 66875</t>
  </si>
  <si>
    <t>HIP 39659</t>
  </si>
  <si>
    <t>HR 3169</t>
  </si>
  <si>
    <t>IRC +20195</t>
  </si>
  <si>
    <t>RAFGL 1227</t>
  </si>
  <si>
    <t>SAO 79940</t>
  </si>
  <si>
    <t>1RXS J081918.9+623034</t>
  </si>
  <si>
    <t>2RXS J081919.1+623034</t>
  </si>
  <si>
    <t>57 Cam</t>
  </si>
  <si>
    <t>ASASSN-V J081916.97+623026.0</t>
  </si>
  <si>
    <t>BD+62 991</t>
  </si>
  <si>
    <t>GALEX J081916.8+623023</t>
  </si>
  <si>
    <t>GSC 04129-02554</t>
  </si>
  <si>
    <t>HD 69148</t>
  </si>
  <si>
    <t>HIP 40772</t>
  </si>
  <si>
    <t>HR 3245</t>
  </si>
  <si>
    <t>IRAS 08149+6239</t>
  </si>
  <si>
    <t>PPM 16569</t>
  </si>
  <si>
    <t>RX J0819.3+6230</t>
  </si>
  <si>
    <t>SAO 14500</t>
  </si>
  <si>
    <t>SBC9 507</t>
  </si>
  <si>
    <t>TIC 73315277</t>
  </si>
  <si>
    <t>TYC 4129-2554-1</t>
  </si>
  <si>
    <t>OS UMa</t>
  </si>
  <si>
    <t>BP Cnc</t>
  </si>
  <si>
    <t>27 Cnc</t>
  </si>
  <si>
    <t>AAVSO 0821+13</t>
  </si>
  <si>
    <t>ASASSN-V J082644.05+123915.8</t>
  </si>
  <si>
    <t>BD+13 1912</t>
  </si>
  <si>
    <t>HD 71250</t>
  </si>
  <si>
    <t>HIP 41400</t>
  </si>
  <si>
    <t>HR 3319</t>
  </si>
  <si>
    <t>IRC +10189</t>
  </si>
  <si>
    <t>RAFGL 1255</t>
  </si>
  <si>
    <t>SAO 97819</t>
  </si>
  <si>
    <t>1 UMa</t>
  </si>
  <si>
    <t>omi UMa</t>
  </si>
  <si>
    <t>1RXS J083014.7+604306</t>
  </si>
  <si>
    <t>ADS 6830 A</t>
  </si>
  <si>
    <t>BD+61 1054</t>
  </si>
  <si>
    <t>HD 71369</t>
  </si>
  <si>
    <t>HIP 41704</t>
  </si>
  <si>
    <t>HR 3323</t>
  </si>
  <si>
    <t>IRC +60187</t>
  </si>
  <si>
    <t>RAFGL 4085</t>
  </si>
  <si>
    <t>SAO 14573</t>
  </si>
  <si>
    <t>AK Hya</t>
  </si>
  <si>
    <t>AAVSO 0835-16</t>
  </si>
  <si>
    <t>AN 70.1931</t>
  </si>
  <si>
    <t>BD-16 2541</t>
  </si>
  <si>
    <t>HD 73844</t>
  </si>
  <si>
    <t>HIP 42502</t>
  </si>
  <si>
    <t>IRC -20173</t>
  </si>
  <si>
    <t>RAFGL 1281</t>
  </si>
  <si>
    <t>SAO 154514</t>
  </si>
  <si>
    <t>pi 2 UMa</t>
  </si>
  <si>
    <t>BO Cnc</t>
  </si>
  <si>
    <t>53 Cnc</t>
  </si>
  <si>
    <t>AAVSO 0846+28</t>
  </si>
  <si>
    <t>ASASSN-V J085228.65+281533.3</t>
  </si>
  <si>
    <t>BD+28 1659</t>
  </si>
  <si>
    <t>HD 75716</t>
  </si>
  <si>
    <t>HIP 43575</t>
  </si>
  <si>
    <t>HR 3521</t>
  </si>
  <si>
    <t>IRC +30202</t>
  </si>
  <si>
    <t>RAFGL 1296</t>
  </si>
  <si>
    <t>SAO 80476</t>
  </si>
  <si>
    <t>X Cnc</t>
  </si>
  <si>
    <t>AAVSO 0849+17</t>
  </si>
  <si>
    <t>ASASSN-V J085522.96+171354.1</t>
  </si>
  <si>
    <t>BD+17 1973</t>
  </si>
  <si>
    <t>HD 76221</t>
  </si>
  <si>
    <t>HIP 43811</t>
  </si>
  <si>
    <t>HR 3541</t>
  </si>
  <si>
    <t>IRC +20206</t>
  </si>
  <si>
    <t>RAFGL 1298</t>
  </si>
  <si>
    <t>SAO 98230</t>
  </si>
  <si>
    <t>FZ Cnc</t>
  </si>
  <si>
    <t>AAVSO 0853+18</t>
  </si>
  <si>
    <t>AN 68.1942</t>
  </si>
  <si>
    <t>BD+18 2093</t>
  </si>
  <si>
    <t>HD 76830</t>
  </si>
  <si>
    <t>HIP 44126</t>
  </si>
  <si>
    <t>HR 3577</t>
  </si>
  <si>
    <t>IRC +20208</t>
  </si>
  <si>
    <t>NSV 4332</t>
  </si>
  <si>
    <t>SAO 98276</t>
  </si>
  <si>
    <t>rho UMa</t>
  </si>
  <si>
    <t>8 UMa</t>
  </si>
  <si>
    <t>AAVSO 0853+68</t>
  </si>
  <si>
    <t>ASASSN-V J090232.65+673746.6</t>
  </si>
  <si>
    <t>BD+68 551</t>
  </si>
  <si>
    <t>HD 76827</t>
  </si>
  <si>
    <t>HIP 44390</t>
  </si>
  <si>
    <t>HR 3576</t>
  </si>
  <si>
    <t>IRAS 08580+6749</t>
  </si>
  <si>
    <t>IRC +70087</t>
  </si>
  <si>
    <t>PPM 16874</t>
  </si>
  <si>
    <t>RAFGL 1304</t>
  </si>
  <si>
    <t>SAO 14742</t>
  </si>
  <si>
    <t>TYC 4375-2458-1</t>
  </si>
  <si>
    <t>NSV 4344</t>
  </si>
  <si>
    <t>RS Cnc</t>
  </si>
  <si>
    <t>AAVSO 0904+31</t>
  </si>
  <si>
    <t>BD+31 1946</t>
  </si>
  <si>
    <t>HD 78712</t>
  </si>
  <si>
    <t>HIP 45058</t>
  </si>
  <si>
    <t>HR 3639</t>
  </si>
  <si>
    <t>IRC +30209</t>
  </si>
  <si>
    <t>RAFGL 1326</t>
  </si>
  <si>
    <t>SAO 61306</t>
  </si>
  <si>
    <t>AAVSO 0911-55</t>
  </si>
  <si>
    <t>CD-55 2590</t>
  </si>
  <si>
    <t>CPD-55 2035</t>
  </si>
  <si>
    <t>HD 79846</t>
  </si>
  <si>
    <t>HIP 45328</t>
  </si>
  <si>
    <t>HR 3679</t>
  </si>
  <si>
    <t>SAO 236749</t>
  </si>
  <si>
    <t>IN Hya</t>
  </si>
  <si>
    <t>AAVSO 0915+00</t>
  </si>
  <si>
    <t>ASASSN-V J092036.65+001054.5</t>
  </si>
  <si>
    <t>BD+00 2499</t>
  </si>
  <si>
    <t>HD 80567</t>
  </si>
  <si>
    <t>HIP 45824</t>
  </si>
  <si>
    <t>IRC +00186</t>
  </si>
  <si>
    <t>RAFGL 1342</t>
  </si>
  <si>
    <t>SAO 117605</t>
  </si>
  <si>
    <t>23 UMa</t>
  </si>
  <si>
    <t>AAVSO 0923+63</t>
  </si>
  <si>
    <t>ADS 7402 A</t>
  </si>
  <si>
    <t>ASASSN-V J093131.98+630343.3</t>
  </si>
  <si>
    <t>BD+63 845</t>
  </si>
  <si>
    <t>HD 81937</t>
  </si>
  <si>
    <t>HIP 46733</t>
  </si>
  <si>
    <t>HR 3757</t>
  </si>
  <si>
    <t>IRC +60195</t>
  </si>
  <si>
    <t>RAFGL 4744S</t>
  </si>
  <si>
    <t>NSV 4514</t>
  </si>
  <si>
    <t>8 LMi</t>
  </si>
  <si>
    <t>AAVSO 0925+35</t>
  </si>
  <si>
    <t>BD+35 2015</t>
  </si>
  <si>
    <t>HD 82198</t>
  </si>
  <si>
    <t>HIP 46735</t>
  </si>
  <si>
    <t>HR 3769</t>
  </si>
  <si>
    <t>IRC +40207</t>
  </si>
  <si>
    <t>RAFGL 1357</t>
  </si>
  <si>
    <t>SAO 61540</t>
  </si>
  <si>
    <t>lam Leo</t>
  </si>
  <si>
    <t>4 Leo</t>
  </si>
  <si>
    <t>AAVSO 0926+23</t>
  </si>
  <si>
    <t>BD+23 2107</t>
  </si>
  <si>
    <t>HD 82308</t>
  </si>
  <si>
    <t>HIP 46750</t>
  </si>
  <si>
    <t>HR 3773</t>
  </si>
  <si>
    <t>IRC +20211</t>
  </si>
  <si>
    <t>RAFGL 1358</t>
  </si>
  <si>
    <t>SAO 80885</t>
  </si>
  <si>
    <t>AAVSO 0930+31</t>
  </si>
  <si>
    <t>BD+31 2011</t>
  </si>
  <si>
    <t>HD 83069</t>
  </si>
  <si>
    <t>HIP 47168</t>
  </si>
  <si>
    <t>HR 3820</t>
  </si>
  <si>
    <t>IRC +30213</t>
  </si>
  <si>
    <t>RAFGL 1366</t>
  </si>
  <si>
    <t>SAO 61594</t>
  </si>
  <si>
    <t>psi Leo</t>
  </si>
  <si>
    <t>16 Leo</t>
  </si>
  <si>
    <t>AAVSO 0938+14</t>
  </si>
  <si>
    <t>ASASSN-V J094344.00+140118.5</t>
  </si>
  <si>
    <t>BD+14 2136</t>
  </si>
  <si>
    <t>HD 84194</t>
  </si>
  <si>
    <t>HIP 47723</t>
  </si>
  <si>
    <t>HR 3866</t>
  </si>
  <si>
    <t>IRC +10211</t>
  </si>
  <si>
    <t>PPM 126738</t>
  </si>
  <si>
    <t>RAFGL 1372</t>
  </si>
  <si>
    <t>SAO 98733</t>
  </si>
  <si>
    <t>TYC 834-1466-1</t>
  </si>
  <si>
    <t>NSV 4594</t>
  </si>
  <si>
    <t>SY UMa</t>
  </si>
  <si>
    <t>31 UMa</t>
  </si>
  <si>
    <t>AAVSO 0949+50</t>
  </si>
  <si>
    <t>AN 100.1914</t>
  </si>
  <si>
    <t>BD+50 1698</t>
  </si>
  <si>
    <t>GSC 03436-01469</t>
  </si>
  <si>
    <t>HD 85795</t>
  </si>
  <si>
    <t>HIP 48682</t>
  </si>
  <si>
    <t>HR 3917</t>
  </si>
  <si>
    <t>IRAS 09524+5003</t>
  </si>
  <si>
    <t>PPM 51579</t>
  </si>
  <si>
    <t>SAO 27430</t>
  </si>
  <si>
    <t>TYC 3436-1469-1</t>
  </si>
  <si>
    <t>pi Leo</t>
  </si>
  <si>
    <t>29 Leo</t>
  </si>
  <si>
    <t>AAVSO 0954+08</t>
  </si>
  <si>
    <t>ASASSN-V J100012.88+080238.0</t>
  </si>
  <si>
    <t>BD+08 2301</t>
  </si>
  <si>
    <t>HD 86663</t>
  </si>
  <si>
    <t>HIP 49029</t>
  </si>
  <si>
    <t>HR 3950</t>
  </si>
  <si>
    <t>IRC +10224</t>
  </si>
  <si>
    <t>RAFGL 4100</t>
  </si>
  <si>
    <t>SAO 118044</t>
  </si>
  <si>
    <t>NSV 4699</t>
  </si>
  <si>
    <t>U UMa</t>
  </si>
  <si>
    <t>AAVSO 1008+60</t>
  </si>
  <si>
    <t>BD+60 1246</t>
  </si>
  <si>
    <t>HD 88651</t>
  </si>
  <si>
    <t>HIP 50222</t>
  </si>
  <si>
    <t>HR 4008</t>
  </si>
  <si>
    <t>HV 106</t>
  </si>
  <si>
    <t>IRC +60203</t>
  </si>
  <si>
    <t>SAO 15129</t>
  </si>
  <si>
    <t>34 UMa</t>
  </si>
  <si>
    <t>AAVSO 1016+42</t>
  </si>
  <si>
    <t>BD+42 2115</t>
  </si>
  <si>
    <t>CSV 101121</t>
  </si>
  <si>
    <t>GSC 03004-01418</t>
  </si>
  <si>
    <t>HD 89758</t>
  </si>
  <si>
    <t>HIP 50801</t>
  </si>
  <si>
    <t>HR 4069</t>
  </si>
  <si>
    <t>IRAS 10193+4145</t>
  </si>
  <si>
    <t>IRC +40218</t>
  </si>
  <si>
    <t>PPM 51850</t>
  </si>
  <si>
    <t>RAFGL 1411</t>
  </si>
  <si>
    <t>SAO 43310</t>
  </si>
  <si>
    <t>TYC 3004-1418-1</t>
  </si>
  <si>
    <t>Tania Australis</t>
  </si>
  <si>
    <t>miu UMa</t>
  </si>
  <si>
    <t>mu. UMa</t>
  </si>
  <si>
    <t>rho Leo</t>
  </si>
  <si>
    <t>47 Leo</t>
  </si>
  <si>
    <t>AAVSO 1027+09</t>
  </si>
  <si>
    <t>BD+10 2166</t>
  </si>
  <si>
    <t>HD 91316</t>
  </si>
  <si>
    <t>HIP 51624</t>
  </si>
  <si>
    <t>HR 4133</t>
  </si>
  <si>
    <t>SAO 118355</t>
  </si>
  <si>
    <t>38 UMa</t>
  </si>
  <si>
    <t>AAVSO 1035+66</t>
  </si>
  <si>
    <t>ASASSN-V J104156.47+654259.6</t>
  </si>
  <si>
    <t>BD+66 678</t>
  </si>
  <si>
    <t>HD 92424</t>
  </si>
  <si>
    <t>HIP 52353</t>
  </si>
  <si>
    <t>HR 4178</t>
  </si>
  <si>
    <t>IRC +70097</t>
  </si>
  <si>
    <t>SAO 15261</t>
  </si>
  <si>
    <t>RX LMi</t>
  </si>
  <si>
    <t>AAVSO 1036+32</t>
  </si>
  <si>
    <t>BD+32 2066</t>
  </si>
  <si>
    <t>HD 92620</t>
  </si>
  <si>
    <t>HIP 52366</t>
  </si>
  <si>
    <t>HR 4184</t>
  </si>
  <si>
    <t>IRC +30224</t>
  </si>
  <si>
    <t>RAFGL 4792S</t>
  </si>
  <si>
    <t>SAO 62206</t>
  </si>
  <si>
    <t>eta Car</t>
  </si>
  <si>
    <t>AAVSO 1041-59</t>
  </si>
  <si>
    <t>CD-59 3306</t>
  </si>
  <si>
    <t>CPD-59 2620</t>
  </si>
  <si>
    <t>HD 93308</t>
  </si>
  <si>
    <t>HR 4210</t>
  </si>
  <si>
    <t>Hen 3-481</t>
  </si>
  <si>
    <t>MWC 214</t>
  </si>
  <si>
    <t>RAFGL 4114</t>
  </si>
  <si>
    <t>SAO 238429</t>
  </si>
  <si>
    <t>X 10440-594</t>
  </si>
  <si>
    <t>VY UMa</t>
  </si>
  <si>
    <t>AAVSO 1038+67</t>
  </si>
  <si>
    <t>ASASSN-V J104504.25+672441.2</t>
  </si>
  <si>
    <t>BD+68 617</t>
  </si>
  <si>
    <t>HD 92839</t>
  </si>
  <si>
    <t>HIP 52577</t>
  </si>
  <si>
    <t>HR 4195</t>
  </si>
  <si>
    <t>IRC +70100</t>
  </si>
  <si>
    <t>PPM 17570</t>
  </si>
  <si>
    <t>RAFGL 1433</t>
  </si>
  <si>
    <t>SAO 15274</t>
  </si>
  <si>
    <t>TYC 4151-1451-1</t>
  </si>
  <si>
    <t>VY Leo</t>
  </si>
  <si>
    <t>56 Leo</t>
  </si>
  <si>
    <t>AAVSO 1050+06</t>
  </si>
  <si>
    <t>ASAS J105601+0611.2</t>
  </si>
  <si>
    <t>BD+06 2369</t>
  </si>
  <si>
    <t>HD 94705</t>
  </si>
  <si>
    <t>HIP 53449</t>
  </si>
  <si>
    <t>HR 4267</t>
  </si>
  <si>
    <t>IRC +10235</t>
  </si>
  <si>
    <t>RAFGL 1446</t>
  </si>
  <si>
    <t>SAO 118576</t>
  </si>
  <si>
    <t>VW UMa</t>
  </si>
  <si>
    <t>2MASS J10590176+6959206</t>
  </si>
  <si>
    <t>AAVSO 1052+70</t>
  </si>
  <si>
    <t>ASASSN-V J105901.91+695921.0</t>
  </si>
  <si>
    <t>BD+70 641</t>
  </si>
  <si>
    <t>HD 94902</t>
  </si>
  <si>
    <t>HIP 53682</t>
  </si>
  <si>
    <t>IRC +70104</t>
  </si>
  <si>
    <t>RAFGL 1449</t>
  </si>
  <si>
    <t>SAO 7250</t>
  </si>
  <si>
    <t>TIC 147898701</t>
  </si>
  <si>
    <t>TYC 4385-326-1</t>
  </si>
  <si>
    <t>WISEA J105901.87+695920.3</t>
  </si>
  <si>
    <t>61 Leo</t>
  </si>
  <si>
    <t>AAVSO 1056-01</t>
  </si>
  <si>
    <t>BD-01 2471</t>
  </si>
  <si>
    <t>HD 95578</t>
  </si>
  <si>
    <t>HIP 53907</t>
  </si>
  <si>
    <t>HR 4299</t>
  </si>
  <si>
    <t>IRC +00200</t>
  </si>
  <si>
    <t>RAFGL 1452</t>
  </si>
  <si>
    <t>SAO 137947</t>
  </si>
  <si>
    <t>CO UMa</t>
  </si>
  <si>
    <t>AAVSO 1103+36</t>
  </si>
  <si>
    <t>ASASSN-V J110919.04+361835.2</t>
  </si>
  <si>
    <t>BD+37 2162</t>
  </si>
  <si>
    <t>HD 96813</t>
  </si>
  <si>
    <t>HIP 54522</t>
  </si>
  <si>
    <t>HR 4333</t>
  </si>
  <si>
    <t>IRC +40222</t>
  </si>
  <si>
    <t>RAFGL 1462</t>
  </si>
  <si>
    <t>SAO 62427</t>
  </si>
  <si>
    <t>AAVSO 1104+43</t>
  </si>
  <si>
    <t>BD+43 2083</t>
  </si>
  <si>
    <t>HD 96834</t>
  </si>
  <si>
    <t>HIP 54537</t>
  </si>
  <si>
    <t>HR 4336</t>
  </si>
  <si>
    <t>IRC +40223</t>
  </si>
  <si>
    <t>RAFGL 1463</t>
  </si>
  <si>
    <t>SAO 43627</t>
  </si>
  <si>
    <t>V535 Car</t>
  </si>
  <si>
    <t>CD-67 1049</t>
  </si>
  <si>
    <t>CPD-67 1703</t>
  </si>
  <si>
    <t>HD 98292</t>
  </si>
  <si>
    <t>HIP 55140</t>
  </si>
  <si>
    <t>HR 4379</t>
  </si>
  <si>
    <t>NSV 5163</t>
  </si>
  <si>
    <t>SAO 251341</t>
  </si>
  <si>
    <t>ome Vir</t>
  </si>
  <si>
    <t>1 Vir</t>
  </si>
  <si>
    <t>AAVSO 1133+08</t>
  </si>
  <si>
    <t>ASASSN-V J113827.66+080801.7</t>
  </si>
  <si>
    <t>BD+08 2532</t>
  </si>
  <si>
    <t>HD 101153</t>
  </si>
  <si>
    <t>HIP 56779</t>
  </si>
  <si>
    <t>HR 4483</t>
  </si>
  <si>
    <t>IRC +10243</t>
  </si>
  <si>
    <t>RAFGL 1502</t>
  </si>
  <si>
    <t>SAO 118965</t>
  </si>
  <si>
    <t>VX Crt</t>
  </si>
  <si>
    <t>AAVSO 1134-16</t>
  </si>
  <si>
    <t>ASASSN-V J113950.29-163713.7</t>
  </si>
  <si>
    <t>BD-15 3323</t>
  </si>
  <si>
    <t>HD 101370</t>
  </si>
  <si>
    <t>HIP 56899</t>
  </si>
  <si>
    <t>HR 4491</t>
  </si>
  <si>
    <t>IRC -20230</t>
  </si>
  <si>
    <t>NSV 5284</t>
  </si>
  <si>
    <t>RAFGL 1503</t>
  </si>
  <si>
    <t>SAO 156819</t>
  </si>
  <si>
    <t>TV UMa</t>
  </si>
  <si>
    <t>AAVSO 1140+36</t>
  </si>
  <si>
    <t>AN 2.1929</t>
  </si>
  <si>
    <t>ASASSN-V J114535.07+355340.1</t>
  </si>
  <si>
    <t>BD+36 2216</t>
  </si>
  <si>
    <t>HD 102159</t>
  </si>
  <si>
    <t>HIP 57362</t>
  </si>
  <si>
    <t>IRC +40227</t>
  </si>
  <si>
    <t>RAFGL 1508</t>
  </si>
  <si>
    <t>SAO 62693</t>
  </si>
  <si>
    <t>NU Vir</t>
  </si>
  <si>
    <t>AAVSO 1140+07</t>
  </si>
  <si>
    <t>AAVSO 1431+03</t>
  </si>
  <si>
    <t>ASAS J143645+0250.3</t>
  </si>
  <si>
    <t>ASASSN-V J143644.94+025019.6</t>
  </si>
  <si>
    <t>DO 3528</t>
  </si>
  <si>
    <t>HIP 71455</t>
  </si>
  <si>
    <t>GK Com</t>
  </si>
  <si>
    <t>AAVSO 1154+19</t>
  </si>
  <si>
    <t>ASASSN-V J120004.61+192510.6</t>
  </si>
  <si>
    <t>BD+20 2664</t>
  </si>
  <si>
    <t>HD 104207</t>
  </si>
  <si>
    <t>HIP 58519</t>
  </si>
  <si>
    <t>IRC +20236</t>
  </si>
  <si>
    <t>RAFGL 1527</t>
  </si>
  <si>
    <t>SAO 99901</t>
  </si>
  <si>
    <t>FW Vir</t>
  </si>
  <si>
    <t>AAVSO 1233+02</t>
  </si>
  <si>
    <t>ASASSN-V J123822.29+015116.4</t>
  </si>
  <si>
    <t>BD+02 2560</t>
  </si>
  <si>
    <t>HD 109896</t>
  </si>
  <si>
    <t>HIP 61658</t>
  </si>
  <si>
    <t>HR 4807</t>
  </si>
  <si>
    <t>IRC +00221</t>
  </si>
  <si>
    <t>RAFGL 1566</t>
  </si>
  <si>
    <t>SAO 119508</t>
  </si>
  <si>
    <t>35 Vir</t>
  </si>
  <si>
    <t>AAVSO 1242+04B</t>
  </si>
  <si>
    <t>BD+04 2653</t>
  </si>
  <si>
    <t>HD 111239</t>
  </si>
  <si>
    <t>HIP 62443</t>
  </si>
  <si>
    <t>HR 4858</t>
  </si>
  <si>
    <t>IRC +00225</t>
  </si>
  <si>
    <t>SAO 119596</t>
  </si>
  <si>
    <t>psi Vir</t>
  </si>
  <si>
    <t>40 Vir</t>
  </si>
  <si>
    <t>AAVSO 1249-09</t>
  </si>
  <si>
    <t>BD-08 3449</t>
  </si>
  <si>
    <t>HD 112142</t>
  </si>
  <si>
    <t>HIP 62985</t>
  </si>
  <si>
    <t>HR 4902</t>
  </si>
  <si>
    <t>IRC -10274</t>
  </si>
  <si>
    <t>RAFGL 1583</t>
  </si>
  <si>
    <t>SAO 139033</t>
  </si>
  <si>
    <t>TU CVn</t>
  </si>
  <si>
    <t>AAVSO 1250+47</t>
  </si>
  <si>
    <t>ASASSN-V J125456.62+471147.1</t>
  </si>
  <si>
    <t>BD+47 2003</t>
  </si>
  <si>
    <t>HD 112264</t>
  </si>
  <si>
    <t>HIP 63024</t>
  </si>
  <si>
    <t>HR 4909</t>
  </si>
  <si>
    <t>IRC +50222</t>
  </si>
  <si>
    <t>RAFGL 1585</t>
  </si>
  <si>
    <t>SAO 44383</t>
  </si>
  <si>
    <t>36 Com</t>
  </si>
  <si>
    <t>AAVSO 1254+17</t>
  </si>
  <si>
    <t>ASASSN-V J125855.37+172435.4</t>
  </si>
  <si>
    <t>BD+18 2682</t>
  </si>
  <si>
    <t>HD 112769</t>
  </si>
  <si>
    <t>HIP 63355</t>
  </si>
  <si>
    <t>HR 4920</t>
  </si>
  <si>
    <t>IRC +20251</t>
  </si>
  <si>
    <t>RAFGL 1589</t>
  </si>
  <si>
    <t>SAO 100357</t>
  </si>
  <si>
    <t>FS Com</t>
  </si>
  <si>
    <t>40 Com</t>
  </si>
  <si>
    <t>AAVSO 1301+23</t>
  </si>
  <si>
    <t>AN 33.1911</t>
  </si>
  <si>
    <t>ASAS J130623+2237.1</t>
  </si>
  <si>
    <t>BD+23 2538</t>
  </si>
  <si>
    <t>GJ 499.1</t>
  </si>
  <si>
    <t>HD 113866</t>
  </si>
  <si>
    <t>HIP 63950</t>
  </si>
  <si>
    <t>HR 4949</t>
  </si>
  <si>
    <t>IRC +20254</t>
  </si>
  <si>
    <t>RAFGL 5282</t>
  </si>
  <si>
    <t>SAO 82651</t>
  </si>
  <si>
    <t>alf Com</t>
  </si>
  <si>
    <t>42 Com</t>
  </si>
  <si>
    <t>1RXS J130959.3+173136</t>
  </si>
  <si>
    <t>AAVSO 1305+18</t>
  </si>
  <si>
    <t>ADS 8804</t>
  </si>
  <si>
    <t>Alpha Com</t>
  </si>
  <si>
    <t>BD+18 2697</t>
  </si>
  <si>
    <t>CSV 102722</t>
  </si>
  <si>
    <t>GJ 501.0 AB</t>
  </si>
  <si>
    <t>GSC 01454-01130</t>
  </si>
  <si>
    <t>HD 114378</t>
  </si>
  <si>
    <t>HD 114379</t>
  </si>
  <si>
    <t>HIP 64241</t>
  </si>
  <si>
    <t>HR 4968</t>
  </si>
  <si>
    <t>HR 4969</t>
  </si>
  <si>
    <t>NSV 6116</t>
  </si>
  <si>
    <t>PPM 129630</t>
  </si>
  <si>
    <t>SAO 100443</t>
  </si>
  <si>
    <t>TYC 1454-1134-1</t>
  </si>
  <si>
    <t>SW Vir</t>
  </si>
  <si>
    <t>AAVSO 1308-02</t>
  </si>
  <si>
    <t>AN 55.1901</t>
  </si>
  <si>
    <t>ASASSN-V J131404.45-024826.1</t>
  </si>
  <si>
    <t>BD-02 3653</t>
  </si>
  <si>
    <t>HD 114961</t>
  </si>
  <si>
    <t>HIP 64569</t>
  </si>
  <si>
    <t>HV 149</t>
  </si>
  <si>
    <t>IRC +00230</t>
  </si>
  <si>
    <t>RAFGL 1606</t>
  </si>
  <si>
    <t>SAO 139236</t>
  </si>
  <si>
    <t>FH Vir</t>
  </si>
  <si>
    <t>AAVSO 1311+07</t>
  </si>
  <si>
    <t>ASASSN-V J131623.99+063015.4</t>
  </si>
  <si>
    <t>BD+07 2627</t>
  </si>
  <si>
    <t>HD 115322</t>
  </si>
  <si>
    <t>HIP 64768</t>
  </si>
  <si>
    <t>IRC +10268</t>
  </si>
  <si>
    <t>RAFGL 1610</t>
  </si>
  <si>
    <t>SAO 119843</t>
  </si>
  <si>
    <t>CL CVn</t>
  </si>
  <si>
    <t>AAVSO 1319+37</t>
  </si>
  <si>
    <t>BD+37 2404</t>
  </si>
  <si>
    <t>HD 116581</t>
  </si>
  <si>
    <t>HIP 65376</t>
  </si>
  <si>
    <t>HR 5052</t>
  </si>
  <si>
    <t>IRC +40245</t>
  </si>
  <si>
    <t>NSV 6220</t>
  </si>
  <si>
    <t>RAFGL 1620</t>
  </si>
  <si>
    <t>SAO 63514</t>
  </si>
  <si>
    <t>FP Vir</t>
  </si>
  <si>
    <t>AAVSO 1330+08</t>
  </si>
  <si>
    <t>ASAS J133552+0817.6</t>
  </si>
  <si>
    <t>ASASSN-V J133552.07+081735.0</t>
  </si>
  <si>
    <t>BD+09 2785</t>
  </si>
  <si>
    <t>HD 118289</t>
  </si>
  <si>
    <t>HIP 66345</t>
  </si>
  <si>
    <t>IRC +10273</t>
  </si>
  <si>
    <t>SAO 120026</t>
  </si>
  <si>
    <t>CD-50 8017</t>
  </si>
  <si>
    <t>CPD-50 6306</t>
  </si>
  <si>
    <t>HD 119834</t>
  </si>
  <si>
    <t>HIP 67234</t>
  </si>
  <si>
    <t>HR 5172</t>
  </si>
  <si>
    <t>SAO 241157</t>
  </si>
  <si>
    <t>EV Vir</t>
  </si>
  <si>
    <t>AAVSO 1407-13</t>
  </si>
  <si>
    <t>ASASSN-V J141309.67-135136.5</t>
  </si>
  <si>
    <t>BD-13 3845</t>
  </si>
  <si>
    <t>HD 124304</t>
  </si>
  <si>
    <t>HIP 69449</t>
  </si>
  <si>
    <t>IRC -10301</t>
  </si>
  <si>
    <t>RAFGL 1689</t>
  </si>
  <si>
    <t>SAO 158431</t>
  </si>
  <si>
    <t>FS Vir</t>
  </si>
  <si>
    <t>AAVSO 1409+03</t>
  </si>
  <si>
    <t>ASASSN-V J141452.96+032008.0</t>
  </si>
  <si>
    <t>BD+04 2841</t>
  </si>
  <si>
    <t>HD 124681</t>
  </si>
  <si>
    <t>HIP 69614</t>
  </si>
  <si>
    <t>HR 5331</t>
  </si>
  <si>
    <t>IRC +00239</t>
  </si>
  <si>
    <t>SAO 120364</t>
  </si>
  <si>
    <t>CY Boo</t>
  </si>
  <si>
    <t>101 Vir</t>
  </si>
  <si>
    <t>AAVSO 1412+15</t>
  </si>
  <si>
    <t>BD+15 2690</t>
  </si>
  <si>
    <t>HD 125180</t>
  </si>
  <si>
    <t>HIP 69829</t>
  </si>
  <si>
    <t>HR 5352</t>
  </si>
  <si>
    <t>IRC +20271</t>
  </si>
  <si>
    <t>NSV 6613</t>
  </si>
  <si>
    <t>SAO 100956</t>
  </si>
  <si>
    <t>CI Boo</t>
  </si>
  <si>
    <t>AAVSO 1417+29</t>
  </si>
  <si>
    <t>BD+30 2513</t>
  </si>
  <si>
    <t>HD 126009</t>
  </si>
  <si>
    <t>HIP 70236</t>
  </si>
  <si>
    <t>IRC +30254</t>
  </si>
  <si>
    <t>RAFGL 4194</t>
  </si>
  <si>
    <t>SAO 83312</t>
  </si>
  <si>
    <t>5 UMi</t>
  </si>
  <si>
    <t>AAVSO 1427+76</t>
  </si>
  <si>
    <t>ADS 9286 A</t>
  </si>
  <si>
    <t>BD+76 527</t>
  </si>
  <si>
    <t>HD 127700</t>
  </si>
  <si>
    <t>HIP 70692</t>
  </si>
  <si>
    <t>HR 5430</t>
  </si>
  <si>
    <t>IRC +80028</t>
  </si>
  <si>
    <t>RAFGL 1714</t>
  </si>
  <si>
    <t>SAO 8024</t>
  </si>
  <si>
    <t>W Boo</t>
  </si>
  <si>
    <t>34 Boo</t>
  </si>
  <si>
    <t>AAVSO 1439+26</t>
  </si>
  <si>
    <t>BD+27 2413</t>
  </si>
  <si>
    <t>HD 129712</t>
  </si>
  <si>
    <t>HIP 71995</t>
  </si>
  <si>
    <t>HR 5490</t>
  </si>
  <si>
    <t>IRC +30263</t>
  </si>
  <si>
    <t>RAFGL 1724</t>
  </si>
  <si>
    <t>SAO 83488</t>
  </si>
  <si>
    <t>RR UMi</t>
  </si>
  <si>
    <t>AAVSO 1456+66</t>
  </si>
  <si>
    <t>ASASSN-V J145734.80+655556.6</t>
  </si>
  <si>
    <t>BD+66 878</t>
  </si>
  <si>
    <t>HD 132813</t>
  </si>
  <si>
    <t>HIP 73199</t>
  </si>
  <si>
    <t>HR 5589</t>
  </si>
  <si>
    <t>IRC +70126</t>
  </si>
  <si>
    <t>RAFGL 1744</t>
  </si>
  <si>
    <t>SAO 16558</t>
  </si>
  <si>
    <t>tau 4 Ser</t>
  </si>
  <si>
    <t>17 Ser</t>
  </si>
  <si>
    <t>tau Ser 4</t>
  </si>
  <si>
    <t>ASAS J153628+1506.1</t>
  </si>
  <si>
    <t>ASASSN-V J153628.21+150605.2</t>
  </si>
  <si>
    <t>BD+15 2890</t>
  </si>
  <si>
    <t>HD 139216</t>
  </si>
  <si>
    <t>HIP 76423</t>
  </si>
  <si>
    <t>IRC +20282</t>
  </si>
  <si>
    <t>RAFGL 1788</t>
  </si>
  <si>
    <t>SAO 101641</t>
  </si>
  <si>
    <t>ST Her</t>
  </si>
  <si>
    <t>AAVSO 1547+48</t>
  </si>
  <si>
    <t>AN 29.1903</t>
  </si>
  <si>
    <t>ASASSN-V J155046.57+482860.0</t>
  </si>
  <si>
    <t>BD+48 2334</t>
  </si>
  <si>
    <t>HD 142143</t>
  </si>
  <si>
    <t>HIP 77619</t>
  </si>
  <si>
    <t>IRC +50246</t>
  </si>
  <si>
    <t>SAO 45758</t>
  </si>
  <si>
    <t>CD-38 10832</t>
  </si>
  <si>
    <t>CPD-38 6340</t>
  </si>
  <si>
    <t>HIP 78655</t>
  </si>
  <si>
    <t>HR 5967</t>
  </si>
  <si>
    <t>SAO 207276</t>
  </si>
  <si>
    <t>V368 Nor</t>
  </si>
  <si>
    <t>CD-53 6533</t>
  </si>
  <si>
    <t>CPD-53 7594</t>
  </si>
  <si>
    <t>HD 146003</t>
  </si>
  <si>
    <t>HIP 79754</t>
  </si>
  <si>
    <t>HR 6055</t>
  </si>
  <si>
    <t>NSV 7574</t>
  </si>
  <si>
    <t>SAO 243526</t>
  </si>
  <si>
    <t>AT Dra</t>
  </si>
  <si>
    <t>AAVSO 1615+60</t>
  </si>
  <si>
    <t>BD+60 1665</t>
  </si>
  <si>
    <t>DO 35220</t>
  </si>
  <si>
    <t>HD 147232</t>
  </si>
  <si>
    <t>HIP 79804</t>
  </si>
  <si>
    <t>HR 6086</t>
  </si>
  <si>
    <t>IRAS 16164+5952</t>
  </si>
  <si>
    <t>IRC +60241</t>
  </si>
  <si>
    <t>PPM 35382</t>
  </si>
  <si>
    <t>RAFGL 1841</t>
  </si>
  <si>
    <t>SAO 29874</t>
  </si>
  <si>
    <t>TYC 3883-1542-1</t>
  </si>
  <si>
    <t>20 CrB</t>
  </si>
  <si>
    <t>nu. CrB</t>
  </si>
  <si>
    <t>nu. CrB 1</t>
  </si>
  <si>
    <t>AAVSO 1618+34B</t>
  </si>
  <si>
    <t>ASASSN-V J162221.47+334755.7</t>
  </si>
  <si>
    <t>BD+34 2773</t>
  </si>
  <si>
    <t>HD 147749</t>
  </si>
  <si>
    <t>HIP 80197</t>
  </si>
  <si>
    <t>HR 6107</t>
  </si>
  <si>
    <t>IRC +30288</t>
  </si>
  <si>
    <t>RAFGL 1853</t>
  </si>
  <si>
    <t>SAO 65257</t>
  </si>
  <si>
    <t>V2105 Oph</t>
  </si>
  <si>
    <t>AAVSO 1622-07</t>
  </si>
  <si>
    <t>BD-07 4292</t>
  </si>
  <si>
    <t>HD 148349</t>
  </si>
  <si>
    <t>HIP 80620</t>
  </si>
  <si>
    <t>HR 6128</t>
  </si>
  <si>
    <t>IRC -10340</t>
  </si>
  <si>
    <t>RAFGL 1861</t>
  </si>
  <si>
    <t>SAO 141186</t>
  </si>
  <si>
    <t>alf Sco</t>
  </si>
  <si>
    <t>21 Sco</t>
  </si>
  <si>
    <t>AAVSO 1623-26</t>
  </si>
  <si>
    <t>ADS 10074 A</t>
  </si>
  <si>
    <t>ASASSN-V J162924.46-262555.2</t>
  </si>
  <si>
    <t>Antares</t>
  </si>
  <si>
    <t>CD-26 11359</t>
  </si>
  <si>
    <t>CPD-26 5648</t>
  </si>
  <si>
    <t>HD 148478</t>
  </si>
  <si>
    <t>HIP 80763</t>
  </si>
  <si>
    <t>HR 6134</t>
  </si>
  <si>
    <t>IRC -30265</t>
  </si>
  <si>
    <t>RAFGL 1863</t>
  </si>
  <si>
    <t>SAO 184415</t>
  </si>
  <si>
    <t>V1058 Sco</t>
  </si>
  <si>
    <t>CD-41 10695</t>
  </si>
  <si>
    <t>CPD-41 7500</t>
  </si>
  <si>
    <t>HD 148688</t>
  </si>
  <si>
    <t>HIP 80945</t>
  </si>
  <si>
    <t>HR 6142</t>
  </si>
  <si>
    <t>MWC 587</t>
  </si>
  <si>
    <t>NSV 7781</t>
  </si>
  <si>
    <t>SAO 226855</t>
  </si>
  <si>
    <t>42 Her</t>
  </si>
  <si>
    <t>AAVSO 1636+49</t>
  </si>
  <si>
    <t>ADS 10144 A</t>
  </si>
  <si>
    <t>ASASSN-V J163844.92+485543.4</t>
  </si>
  <si>
    <t>BD+49 2531</t>
  </si>
  <si>
    <t>HD 150450</t>
  </si>
  <si>
    <t>HIP 81497</t>
  </si>
  <si>
    <t>HR 6200</t>
  </si>
  <si>
    <t>IRC +50253</t>
  </si>
  <si>
    <t>RAFGL 1879</t>
  </si>
  <si>
    <t>SAO 46210</t>
  </si>
  <si>
    <t>AZ Dra</t>
  </si>
  <si>
    <t>AAVSO 1642+72</t>
  </si>
  <si>
    <t>ASASSN-V J164042.56+724018.2</t>
  </si>
  <si>
    <t>BD+72 745</t>
  </si>
  <si>
    <t>DO 35426</t>
  </si>
  <si>
    <t>DO 35435</t>
  </si>
  <si>
    <t>HD 151481</t>
  </si>
  <si>
    <t>HIP 81646</t>
  </si>
  <si>
    <t>IRAS 16415+7245</t>
  </si>
  <si>
    <t>IRC +70137</t>
  </si>
  <si>
    <t>PPM 9290</t>
  </si>
  <si>
    <t>SAO 8598</t>
  </si>
  <si>
    <t>SVS 352</t>
  </si>
  <si>
    <t>TYC 4426-679-1</t>
  </si>
  <si>
    <t>V973 Sco</t>
  </si>
  <si>
    <t>AAVSO 1644-41</t>
  </si>
  <si>
    <t>CD-41 10957</t>
  </si>
  <si>
    <t>CPD-41 7667</t>
  </si>
  <si>
    <t>HD 151804</t>
  </si>
  <si>
    <t>HIP 82493</t>
  </si>
  <si>
    <t>HR 6245</t>
  </si>
  <si>
    <t>Hen 3-1262</t>
  </si>
  <si>
    <t>NSV 7992</t>
  </si>
  <si>
    <t>SAO 227313</t>
  </si>
  <si>
    <t>V884 Sco</t>
  </si>
  <si>
    <t>4U 1700-37</t>
  </si>
  <si>
    <t>AAVSO 1657-37</t>
  </si>
  <si>
    <t>CD-37 11206</t>
  </si>
  <si>
    <t>CPD-37 6877</t>
  </si>
  <si>
    <t>HD 153919</t>
  </si>
  <si>
    <t>HIP 83499</t>
  </si>
  <si>
    <t>NGC 6281 2</t>
  </si>
  <si>
    <t>SAO 208356</t>
  </si>
  <si>
    <t>X 17005-377</t>
  </si>
  <si>
    <t>VW Dra</t>
  </si>
  <si>
    <t>AAVSO 1715+60</t>
  </si>
  <si>
    <t>AN 1.1911</t>
  </si>
  <si>
    <t>BD+60 1743</t>
  </si>
  <si>
    <t>HD 156947</t>
  </si>
  <si>
    <t>HIP 84496</t>
  </si>
  <si>
    <t>HR 6448</t>
  </si>
  <si>
    <t>SAO 17414</t>
  </si>
  <si>
    <t>74 Her</t>
  </si>
  <si>
    <t>AAVSO 1717+46</t>
  </si>
  <si>
    <t>BD+46 2293</t>
  </si>
  <si>
    <t>HD 157325</t>
  </si>
  <si>
    <t>HIP 84835</t>
  </si>
  <si>
    <t>HR 6464</t>
  </si>
  <si>
    <t>IRC +50264</t>
  </si>
  <si>
    <t>RAFGL 5105S</t>
  </si>
  <si>
    <t>SAO 46645</t>
  </si>
  <si>
    <t>V642 Her</t>
  </si>
  <si>
    <t>AAVSO 1729+14</t>
  </si>
  <si>
    <t>BD+14 3279</t>
  </si>
  <si>
    <t>HD 159354</t>
  </si>
  <si>
    <t>HIP 85934</t>
  </si>
  <si>
    <t>HR 6543</t>
  </si>
  <si>
    <t>IRC +10330</t>
  </si>
  <si>
    <t>SAO 102918</t>
  </si>
  <si>
    <t>V449 Sco</t>
  </si>
  <si>
    <t>AAVSO 1730-32</t>
  </si>
  <si>
    <t>AN 202.1937</t>
  </si>
  <si>
    <t>CD-32 13005</t>
  </si>
  <si>
    <t>CPD-32 4643</t>
  </si>
  <si>
    <t>HD 159595</t>
  </si>
  <si>
    <t>SAO 209028</t>
  </si>
  <si>
    <t>BM Sco</t>
  </si>
  <si>
    <t>2MASS J17405855-3212520</t>
  </si>
  <si>
    <t>AAVSO 1734-32</t>
  </si>
  <si>
    <t>AN 23.1920</t>
  </si>
  <si>
    <t>CD-32 13142</t>
  </si>
  <si>
    <t>CPD-32 4756</t>
  </si>
  <si>
    <t>HD 160371</t>
  </si>
  <si>
    <t>HIP 86527</t>
  </si>
  <si>
    <t>HV 3526</t>
  </si>
  <si>
    <t>IRC -30313</t>
  </si>
  <si>
    <t>RAFGL 5372</t>
  </si>
  <si>
    <t>SAO 209132</t>
  </si>
  <si>
    <t>AAVSO 1747+01</t>
  </si>
  <si>
    <t>ASASSN-V J175235.58+011819.8</t>
  </si>
  <si>
    <t>BD+01 3528</t>
  </si>
  <si>
    <t>HD 162774</t>
  </si>
  <si>
    <t>HIP 87491</t>
  </si>
  <si>
    <t>HR 6667</t>
  </si>
  <si>
    <t>IRC +00326</t>
  </si>
  <si>
    <t>SAO 122861</t>
  </si>
  <si>
    <t>V533 Oph</t>
  </si>
  <si>
    <t>AAVSO 1747-02</t>
  </si>
  <si>
    <t>AN 79.1935</t>
  </si>
  <si>
    <t>ASAS J175303-0234.7</t>
  </si>
  <si>
    <t>BD-02 4482</t>
  </si>
  <si>
    <t>HD 162812</t>
  </si>
  <si>
    <t>HIP 87538</t>
  </si>
  <si>
    <t>IOMC 5087000014</t>
  </si>
  <si>
    <t>IRC +00327</t>
  </si>
  <si>
    <t>RAFGL 2020</t>
  </si>
  <si>
    <t>SAO 141939</t>
  </si>
  <si>
    <t>V2388 Oph</t>
  </si>
  <si>
    <t>AAVSO 1749+11</t>
  </si>
  <si>
    <t>BD+11 3283</t>
  </si>
  <si>
    <t>HD 163151</t>
  </si>
  <si>
    <t>HIP 87655</t>
  </si>
  <si>
    <t>HR 6676</t>
  </si>
  <si>
    <t>SAO 103194</t>
  </si>
  <si>
    <t>V441 Her</t>
  </si>
  <si>
    <t>89 Her</t>
  </si>
  <si>
    <t>AAVSO 1751+26</t>
  </si>
  <si>
    <t>ASASSN-V J175525.27+260259.5</t>
  </si>
  <si>
    <t>BD+26 3120</t>
  </si>
  <si>
    <t>HD 163506</t>
  </si>
  <si>
    <t>HIP 87747</t>
  </si>
  <si>
    <t>HR 6685</t>
  </si>
  <si>
    <t>RAFGL 2028</t>
  </si>
  <si>
    <t>SAO 85545</t>
  </si>
  <si>
    <t>V2048 Oph</t>
  </si>
  <si>
    <t>66 Oph</t>
  </si>
  <si>
    <t>AAVSO 1755+04</t>
  </si>
  <si>
    <t>ASASSN-V J180015.82+042208.9</t>
  </si>
  <si>
    <t>BD+04 3570</t>
  </si>
  <si>
    <t>HD 164284</t>
  </si>
  <si>
    <t>HIP 88149</t>
  </si>
  <si>
    <t>HR 6712</t>
  </si>
  <si>
    <t>MWC 278</t>
  </si>
  <si>
    <t>SAO 123005</t>
  </si>
  <si>
    <t>V2118 Oph</t>
  </si>
  <si>
    <t>ASASSN-V J180133.14+111709.1</t>
  </si>
  <si>
    <t>BD+11 3315</t>
  </si>
  <si>
    <t>HIP 88272</t>
  </si>
  <si>
    <t>SAO 103308</t>
  </si>
  <si>
    <t>AAVSO 1756+11</t>
  </si>
  <si>
    <t>V669 Her</t>
  </si>
  <si>
    <t>104 Her</t>
  </si>
  <si>
    <t>ASASSN-V J181154.23+312417.5</t>
  </si>
  <si>
    <t>BD+31 3199</t>
  </si>
  <si>
    <t>HD 167006</t>
  </si>
  <si>
    <t>HIP 89172</t>
  </si>
  <si>
    <t>HR 6815</t>
  </si>
  <si>
    <t>IRC +30328</t>
  </si>
  <si>
    <t>RAFGL 2089</t>
  </si>
  <si>
    <t>SAO 66737</t>
  </si>
  <si>
    <t>kap Lyr</t>
  </si>
  <si>
    <t>1 Lyr</t>
  </si>
  <si>
    <t>AAVSO 1811+36 B</t>
  </si>
  <si>
    <t>BD+36 3094</t>
  </si>
  <si>
    <t>HD 168775</t>
  </si>
  <si>
    <t>HIP 89826</t>
  </si>
  <si>
    <t>HR 6872</t>
  </si>
  <si>
    <t>IRC +40313</t>
  </si>
  <si>
    <t>RAFGL 2129</t>
  </si>
  <si>
    <t>SAO 66869</t>
  </si>
  <si>
    <t>TYC 2635-1483-1</t>
  </si>
  <si>
    <t>NSV 10657</t>
  </si>
  <si>
    <t>V4028 Sgr</t>
  </si>
  <si>
    <t>AAVSO 1815-25</t>
  </si>
  <si>
    <t>ASASSN-V J182131.35-245456.0</t>
  </si>
  <si>
    <t>CD-24 14219</t>
  </si>
  <si>
    <t>CPD-24 6362</t>
  </si>
  <si>
    <t>HD 168574</t>
  </si>
  <si>
    <t>HIP 89980</t>
  </si>
  <si>
    <t>HR 6861</t>
  </si>
  <si>
    <t>IRC -20468</t>
  </si>
  <si>
    <t>RAFGL 2131</t>
  </si>
  <si>
    <t>SAO 186699</t>
  </si>
  <si>
    <t>AAVSO 1819+49</t>
  </si>
  <si>
    <t>BD+49 2782</t>
  </si>
  <si>
    <t>DO 36186</t>
  </si>
  <si>
    <t>HD 169305</t>
  </si>
  <si>
    <t>HIP 89981</t>
  </si>
  <si>
    <t>HR 6891</t>
  </si>
  <si>
    <t>IRAS 18202+4905</t>
  </si>
  <si>
    <t>IRC +50279</t>
  </si>
  <si>
    <t>RAFGL 2138</t>
  </si>
  <si>
    <t>SAO 47417</t>
  </si>
  <si>
    <t>V2291 Oph</t>
  </si>
  <si>
    <t>AAVSO 1820+07</t>
  </si>
  <si>
    <t>BD+07 3682</t>
  </si>
  <si>
    <t>HD 169689</t>
  </si>
  <si>
    <t>HIP 90313</t>
  </si>
  <si>
    <t>HR 6902</t>
  </si>
  <si>
    <t>SAO 123462</t>
  </si>
  <si>
    <t>D Ser</t>
  </si>
  <si>
    <t>59 Ser</t>
  </si>
  <si>
    <t>AAVSO 1822+00</t>
  </si>
  <si>
    <t>ADS 11353 A</t>
  </si>
  <si>
    <t>BD+00 3936</t>
  </si>
  <si>
    <t>HD 169985</t>
  </si>
  <si>
    <t>HD 169986</t>
  </si>
  <si>
    <t>HIP 90441</t>
  </si>
  <si>
    <t>HR 6918</t>
  </si>
  <si>
    <t>SAO 123497</t>
  </si>
  <si>
    <t>AC Her</t>
  </si>
  <si>
    <t>AAVSO 1826+21</t>
  </si>
  <si>
    <t>ASAS J183016+2152.0</t>
  </si>
  <si>
    <t>BD+21 3459</t>
  </si>
  <si>
    <t>HD 170756</t>
  </si>
  <si>
    <t>HIP 90697</t>
  </si>
  <si>
    <t>HV 3588</t>
  </si>
  <si>
    <t>SAO 86134</t>
  </si>
  <si>
    <t>XY Lyr</t>
  </si>
  <si>
    <t>AAVSO 1834+39</t>
  </si>
  <si>
    <t>AN 21.1919</t>
  </si>
  <si>
    <t>BD+39 3476</t>
  </si>
  <si>
    <t>HD 172380</t>
  </si>
  <si>
    <t>HIP 91373</t>
  </si>
  <si>
    <t>HR 7009</t>
  </si>
  <si>
    <t>IRC +40323</t>
  </si>
  <si>
    <t>RAFGL 2217</t>
  </si>
  <si>
    <t>SAO 67193</t>
  </si>
  <si>
    <t>Del Sct</t>
  </si>
  <si>
    <t>2 Aql</t>
  </si>
  <si>
    <t>AAVSO 1836-09</t>
  </si>
  <si>
    <t>ADS 11581 A</t>
  </si>
  <si>
    <t>ASASSN-V J184216.43-090309.2</t>
  </si>
  <si>
    <t>BD-09 4796</t>
  </si>
  <si>
    <t>HD 172748</t>
  </si>
  <si>
    <t>V3879 Sgr</t>
  </si>
  <si>
    <t>AAVSO 1837-19</t>
  </si>
  <si>
    <t>BD-19 5134</t>
  </si>
  <si>
    <t>CPD-19 7033</t>
  </si>
  <si>
    <t>HD 172816</t>
  </si>
  <si>
    <t>HIP 91781</t>
  </si>
  <si>
    <t>HR 7023</t>
  </si>
  <si>
    <t>IRC -20510</t>
  </si>
  <si>
    <t>RAFGL 2235</t>
  </si>
  <si>
    <t>SAO 161754</t>
  </si>
  <si>
    <t>AAVSO 1840+39</t>
  </si>
  <si>
    <t>BD+39 3505</t>
  </si>
  <si>
    <t>HD 173383</t>
  </si>
  <si>
    <t>HIP 91820</t>
  </si>
  <si>
    <t>HR 7041</t>
  </si>
  <si>
    <t>IRC +40326</t>
  </si>
  <si>
    <t>SAO 67287</t>
  </si>
  <si>
    <t>SVS 17</t>
  </si>
  <si>
    <t>V4405 Sgr</t>
  </si>
  <si>
    <t>AAVSO 1840-19</t>
  </si>
  <si>
    <t>BD-19 5154</t>
  </si>
  <si>
    <t>CPD-19 7060</t>
  </si>
  <si>
    <t>HD 173425</t>
  </si>
  <si>
    <t>HIP 92079</t>
  </si>
  <si>
    <t>HR 7045</t>
  </si>
  <si>
    <t>IRC -20515</t>
  </si>
  <si>
    <t>NSV 11309</t>
  </si>
  <si>
    <t>RAFGL 2244</t>
  </si>
  <si>
    <t>SAO 161803</t>
  </si>
  <si>
    <t>CX Dra</t>
  </si>
  <si>
    <t>1RXS J184643.6+525912</t>
  </si>
  <si>
    <t>AAVSO 1844+52</t>
  </si>
  <si>
    <t>ASASSN-V J184643.25+525917.0</t>
  </si>
  <si>
    <t>BD+52 2280</t>
  </si>
  <si>
    <t>HD 174237</t>
  </si>
  <si>
    <t>HIP 92133</t>
  </si>
  <si>
    <t>HR 7084</t>
  </si>
  <si>
    <t>MWC 608</t>
  </si>
  <si>
    <t>SAO 31165</t>
  </si>
  <si>
    <t>R Sct</t>
  </si>
  <si>
    <t>AAVSO 1842-05</t>
  </si>
  <si>
    <t>ASAS J184728-0542.3</t>
  </si>
  <si>
    <t>ASASSN-V J184729.04-054218.3</t>
  </si>
  <si>
    <t>ASASSN-V J184731.85-054251.2</t>
  </si>
  <si>
    <t>ASASSN-V J184732.62-054149.9</t>
  </si>
  <si>
    <t>BD-05 4760</t>
  </si>
  <si>
    <t>GDS_J1847265-054242</t>
  </si>
  <si>
    <t>GDS_J1847276-054136</t>
  </si>
  <si>
    <t>GDS_J1847279-054309</t>
  </si>
  <si>
    <t>GDS_J1847284-054131</t>
  </si>
  <si>
    <t>GDS_J1847301-054109</t>
  </si>
  <si>
    <t>GDS_J1847304-054256</t>
  </si>
  <si>
    <t>GDS_J1847309-054304</t>
  </si>
  <si>
    <t>GDS_J1847311-054232</t>
  </si>
  <si>
    <t>GDS_J1847321-054201</t>
  </si>
  <si>
    <t>GDS_J1847329-054217</t>
  </si>
  <si>
    <t>HD 173819</t>
  </si>
  <si>
    <t>HIP 92202</t>
  </si>
  <si>
    <t>HR 7066</t>
  </si>
  <si>
    <t>IRC -10461</t>
  </si>
  <si>
    <t>RAFGL 5296S</t>
  </si>
  <si>
    <t>SAO 142620</t>
  </si>
  <si>
    <t>R Lyr</t>
  </si>
  <si>
    <t>13 Lyr</t>
  </si>
  <si>
    <t>AAVSO 1852+43</t>
  </si>
  <si>
    <t>ASASSN-V J185520.06+435644.7</t>
  </si>
  <si>
    <t>BD+43 3117</t>
  </si>
  <si>
    <t>HD 175865</t>
  </si>
  <si>
    <t>HIP 92862</t>
  </si>
  <si>
    <t>HR 7157</t>
  </si>
  <si>
    <t>IRC +40334</t>
  </si>
  <si>
    <t>RAFGL 2285</t>
  </si>
  <si>
    <t>SAO 47919</t>
  </si>
  <si>
    <t>AAVSO 1850+06</t>
  </si>
  <si>
    <t>BD+06 3978</t>
  </si>
  <si>
    <t>HD 175515</t>
  </si>
  <si>
    <t>HIP 92872</t>
  </si>
  <si>
    <t>HR 7135</t>
  </si>
  <si>
    <t>IRC +10386</t>
  </si>
  <si>
    <t>SAO 124050</t>
  </si>
  <si>
    <t>14 Aql</t>
  </si>
  <si>
    <t>AAVSO_ALIAS 56 COMP NE</t>
  </si>
  <si>
    <t>AAVSO_DES 1842-05 B</t>
  </si>
  <si>
    <t>BD-03 4460</t>
  </si>
  <si>
    <t>CCDM J19029-0342AB</t>
  </si>
  <si>
    <t>GSC 05132-01657</t>
  </si>
  <si>
    <t>HD 176984</t>
  </si>
  <si>
    <t>HIP 93526</t>
  </si>
  <si>
    <t>HR 7209</t>
  </si>
  <si>
    <t>IDS 18576-0351 AB</t>
  </si>
  <si>
    <t>PPM 202473</t>
  </si>
  <si>
    <t>SAO 142959</t>
  </si>
  <si>
    <t>TYC 5132-1657-1</t>
  </si>
  <si>
    <t>WDS J19029-0342AB</t>
  </si>
  <si>
    <t>g Aql</t>
  </si>
  <si>
    <t>V2365 Cyg</t>
  </si>
  <si>
    <t>1SWASP J192414.76+501554.5</t>
  </si>
  <si>
    <t>2MASS J19241473+5015196</t>
  </si>
  <si>
    <t>AAVSO 1921+50M</t>
  </si>
  <si>
    <t>ASASSN-V J192414.55+501519.2</t>
  </si>
  <si>
    <t>BD+49 2997</t>
  </si>
  <si>
    <t>GSC 03551-00642</t>
  </si>
  <si>
    <t>KIC 11913071</t>
  </si>
  <si>
    <t>KID 11913012</t>
  </si>
  <si>
    <t>KID 11913071</t>
  </si>
  <si>
    <t>KID 11913073</t>
  </si>
  <si>
    <t>KOI-7492</t>
  </si>
  <si>
    <t>PPM 37373</t>
  </si>
  <si>
    <t>SAO 31628</t>
  </si>
  <si>
    <t>TIC 417678051</t>
  </si>
  <si>
    <t>TYC 3551-642-1</t>
  </si>
  <si>
    <t>WISEA J192414.74+501519.3</t>
  </si>
  <si>
    <t>CH Cyg</t>
  </si>
  <si>
    <t>1RXS J192433.0+501415</t>
  </si>
  <si>
    <t>AAVSO 1921+50</t>
  </si>
  <si>
    <t>AN 24.1924</t>
  </si>
  <si>
    <t>ASAS J192433+5014.5</t>
  </si>
  <si>
    <t>ASASSN-V J192433.10+501428.3</t>
  </si>
  <si>
    <t>BD+49 2999</t>
  </si>
  <si>
    <t>HD 182917</t>
  </si>
  <si>
    <t>HIP 95413</t>
  </si>
  <si>
    <t>IRC +50294</t>
  </si>
  <si>
    <t>KID 11913210</t>
  </si>
  <si>
    <t>RAFGL 2383</t>
  </si>
  <si>
    <t>SAO 31632</t>
  </si>
  <si>
    <t>54 Sgr</t>
  </si>
  <si>
    <t>ADS 12767 A</t>
  </si>
  <si>
    <t>BD-16 5399</t>
  </si>
  <si>
    <t>HD 185644</t>
  </si>
  <si>
    <t>HIP 96808</t>
  </si>
  <si>
    <t>HR 7476</t>
  </si>
  <si>
    <t>IRC -20571</t>
  </si>
  <si>
    <t>SAO 162883</t>
  </si>
  <si>
    <t>V973 Cyg</t>
  </si>
  <si>
    <t>AAVSO 1941+40</t>
  </si>
  <si>
    <t>BD+40 3866</t>
  </si>
  <si>
    <t>HD 186776</t>
  </si>
  <si>
    <t>HIP 97151</t>
  </si>
  <si>
    <t>HR 7523</t>
  </si>
  <si>
    <t>IRC +40362</t>
  </si>
  <si>
    <t>RAFGL 2450</t>
  </si>
  <si>
    <t>SAO 48789</t>
  </si>
  <si>
    <t>khi Cyg</t>
  </si>
  <si>
    <t>AAVSO 1946+32</t>
  </si>
  <si>
    <t>ASASSN-V J195033.87+325451.9</t>
  </si>
  <si>
    <t>ASASSN-V J195035.14+325704.5</t>
  </si>
  <si>
    <t>ASASSN-V J195038.27+325636.0</t>
  </si>
  <si>
    <t>BD+32 3593</t>
  </si>
  <si>
    <t>HD 187796</t>
  </si>
  <si>
    <t>HIP 97629</t>
  </si>
  <si>
    <t>HR 7564</t>
  </si>
  <si>
    <t>IOMC 2673000052</t>
  </si>
  <si>
    <t>IRC +30395</t>
  </si>
  <si>
    <t>RAFGL 2465</t>
  </si>
  <si>
    <t>SAO 68943</t>
  </si>
  <si>
    <t>54 Aql</t>
  </si>
  <si>
    <t>omi Aql</t>
  </si>
  <si>
    <t>ADS 13012 A</t>
  </si>
  <si>
    <t>BD+10 4073</t>
  </si>
  <si>
    <t>GJ 768.1 A</t>
  </si>
  <si>
    <t>HD 187691</t>
  </si>
  <si>
    <t>HIP 97675</t>
  </si>
  <si>
    <t>HR 7560</t>
  </si>
  <si>
    <t>SAO 105338</t>
  </si>
  <si>
    <t>V395 Vul</t>
  </si>
  <si>
    <t>12 Vul</t>
  </si>
  <si>
    <t>AAVSO 1946+22</t>
  </si>
  <si>
    <t>BD+22 3833</t>
  </si>
  <si>
    <t>HD 187811</t>
  </si>
  <si>
    <t>HIP 97679</t>
  </si>
  <si>
    <t>HR 7565</t>
  </si>
  <si>
    <t>MWC 323</t>
  </si>
  <si>
    <t>SAO 87813</t>
  </si>
  <si>
    <t>AAVSO 2000+56</t>
  </si>
  <si>
    <t>ASASSN-V J200257.86+570503.6</t>
  </si>
  <si>
    <t>BD+56 2344</t>
  </si>
  <si>
    <t>HD 190625</t>
  </si>
  <si>
    <t>HIP 98712</t>
  </si>
  <si>
    <t>SAO 32238</t>
  </si>
  <si>
    <t>V1768 Cyg</t>
  </si>
  <si>
    <t>AAVSO 2000+31</t>
  </si>
  <si>
    <t>ADS 13335 A</t>
  </si>
  <si>
    <t>BD+31 3925</t>
  </si>
  <si>
    <t>HD 190603</t>
  </si>
  <si>
    <t>HIP 98863</t>
  </si>
  <si>
    <t>HR 7678</t>
  </si>
  <si>
    <t>MWC 326</t>
  </si>
  <si>
    <t>SAO 69362</t>
  </si>
  <si>
    <t>V2008 Cyg</t>
  </si>
  <si>
    <t>27 Cyg</t>
  </si>
  <si>
    <t>1RXS J200621.8+355820</t>
  </si>
  <si>
    <t>AAVSO 2002+35B</t>
  </si>
  <si>
    <t>BD+35 3959</t>
  </si>
  <si>
    <t>HD 191026</t>
  </si>
  <si>
    <t>HIP 99031</t>
  </si>
  <si>
    <t>HR 7689</t>
  </si>
  <si>
    <t>SAO 69413</t>
  </si>
  <si>
    <t>V1488 Cyg</t>
  </si>
  <si>
    <t>32 Cyg</t>
  </si>
  <si>
    <t>omi Cyg 2</t>
  </si>
  <si>
    <t>AAVSO 2012+47</t>
  </si>
  <si>
    <t>ASASSN-V J201528.24+474250.4</t>
  </si>
  <si>
    <t>BD+47 3059</t>
  </si>
  <si>
    <t>HD 192909</t>
  </si>
  <si>
    <t>HD 192910</t>
  </si>
  <si>
    <t>HIP 99848</t>
  </si>
  <si>
    <t>HR 7751</t>
  </si>
  <si>
    <t>IRC +50322</t>
  </si>
  <si>
    <t>RAFGL 2540</t>
  </si>
  <si>
    <t>SAO 49385</t>
  </si>
  <si>
    <t>V4434 Sgr</t>
  </si>
  <si>
    <t>AAVSO 2009-36</t>
  </si>
  <si>
    <t>CD-36 14011</t>
  </si>
  <si>
    <t>CPD-36 9073</t>
  </si>
  <si>
    <t>HD 192472</t>
  </si>
  <si>
    <t>HIP 99920</t>
  </si>
  <si>
    <t>HR 7728</t>
  </si>
  <si>
    <t>NSV 12949</t>
  </si>
  <si>
    <t>SAO 211948</t>
  </si>
  <si>
    <t>AAVSO 2013+40</t>
  </si>
  <si>
    <t>ADS 13640 A</t>
  </si>
  <si>
    <t>ASASSN-V J201655.38+402154.9</t>
  </si>
  <si>
    <t>BD+39 4114</t>
  </si>
  <si>
    <t>HD 193092</t>
  </si>
  <si>
    <t>HIP 99968</t>
  </si>
  <si>
    <t>HR 7759</t>
  </si>
  <si>
    <t>IRC +40401</t>
  </si>
  <si>
    <t>RAFGL 2544</t>
  </si>
  <si>
    <t>SAO 49410</t>
  </si>
  <si>
    <t>P Cyg</t>
  </si>
  <si>
    <t>34 Cyg</t>
  </si>
  <si>
    <t>AAVSO 2014+37A</t>
  </si>
  <si>
    <t>ASASSN-V J201747.25+380158.6</t>
  </si>
  <si>
    <t>BD+37 3871</t>
  </si>
  <si>
    <t>HD 193237</t>
  </si>
  <si>
    <t>HIP 100044</t>
  </si>
  <si>
    <t>HR 7763</t>
  </si>
  <si>
    <t>Hen 3-1871</t>
  </si>
  <si>
    <t>MWC 338</t>
  </si>
  <si>
    <t>RAFGL 5493S</t>
  </si>
  <si>
    <t>SAO 69773</t>
  </si>
  <si>
    <t>AAVSO 2020+09</t>
  </si>
  <si>
    <t>BD+09 4526</t>
  </si>
  <si>
    <t>HD 194526</t>
  </si>
  <si>
    <t>HIP 100762</t>
  </si>
  <si>
    <t>HR 7810</t>
  </si>
  <si>
    <t>IRC +10467</t>
  </si>
  <si>
    <t>SAO 125797</t>
  </si>
  <si>
    <t>V2125 Cyg</t>
  </si>
  <si>
    <t>47 Cyg</t>
  </si>
  <si>
    <t>AAVSO 2030+34</t>
  </si>
  <si>
    <t>BD+34 4079</t>
  </si>
  <si>
    <t>HD 196093</t>
  </si>
  <si>
    <t>HD 196094</t>
  </si>
  <si>
    <t>HIP 101474</t>
  </si>
  <si>
    <t>HR 7866</t>
  </si>
  <si>
    <t>IRC +40433</t>
  </si>
  <si>
    <t>RAFGL 2608</t>
  </si>
  <si>
    <t>SAO 70203</t>
  </si>
  <si>
    <t>EU Del</t>
  </si>
  <si>
    <t>AAVSO 2033+17B</t>
  </si>
  <si>
    <t>BD+17 4370</t>
  </si>
  <si>
    <t>HD 196610</t>
  </si>
  <si>
    <t>HIP 101810</t>
  </si>
  <si>
    <t>HR 7886</t>
  </si>
  <si>
    <t>IRC +20474</t>
  </si>
  <si>
    <t>RAFGL 2618</t>
  </si>
  <si>
    <t>SAO 106329</t>
  </si>
  <si>
    <t>alf Cyg</t>
  </si>
  <si>
    <t>Deneb</t>
  </si>
  <si>
    <t>50 Cyg</t>
  </si>
  <si>
    <t>ADS 14172 A</t>
  </si>
  <si>
    <t>ASASSN-V J204126.08+451648.9</t>
  </si>
  <si>
    <t>BD+44 3541</t>
  </si>
  <si>
    <t>HD 197345</t>
  </si>
  <si>
    <t>HIP 102098</t>
  </si>
  <si>
    <t>HR 7924</t>
  </si>
  <si>
    <t>IRC +50337</t>
  </si>
  <si>
    <t>MWC 351</t>
  </si>
  <si>
    <t>RAFGL 2633</t>
  </si>
  <si>
    <t>SAO 49941</t>
  </si>
  <si>
    <t>U Del</t>
  </si>
  <si>
    <t>AAVSO 2040+17</t>
  </si>
  <si>
    <t>ASAS J204528+1805.4</t>
  </si>
  <si>
    <t>ASASSN-V J204528.28+180524.1</t>
  </si>
  <si>
    <t>BD+17 4401</t>
  </si>
  <si>
    <t>HD 197812</t>
  </si>
  <si>
    <t>HIP 102440</t>
  </si>
  <si>
    <t>HR 7941</t>
  </si>
  <si>
    <t>IRC +20481</t>
  </si>
  <si>
    <t>RAFGL 2641</t>
  </si>
  <si>
    <t>SAO 106458</t>
  </si>
  <si>
    <t>EN Aqr</t>
  </si>
  <si>
    <t>3 Aqr</t>
  </si>
  <si>
    <t>AAVSO 2042-05</t>
  </si>
  <si>
    <t>BD-05 5378</t>
  </si>
  <si>
    <t>HD 198026</t>
  </si>
  <si>
    <t>HIP 102624</t>
  </si>
  <si>
    <t>HR 7951</t>
  </si>
  <si>
    <t>IRC -10548</t>
  </si>
  <si>
    <t>RAFGL 2652</t>
  </si>
  <si>
    <t>SAO 144814</t>
  </si>
  <si>
    <t>V1661 Cyg</t>
  </si>
  <si>
    <t>55 Cyg</t>
  </si>
  <si>
    <t>AAVSO 2045+45</t>
  </si>
  <si>
    <t>ADS 14337 A</t>
  </si>
  <si>
    <t>BD+45 3291</t>
  </si>
  <si>
    <t>HD 198478</t>
  </si>
  <si>
    <t>HIP 102724</t>
  </si>
  <si>
    <t>HR 7977</t>
  </si>
  <si>
    <t>MWC 353</t>
  </si>
  <si>
    <t>SAO 50099</t>
  </si>
  <si>
    <t>17 Del</t>
  </si>
  <si>
    <t>AAVSO 2050+13</t>
  </si>
  <si>
    <t>BD+13 4572</t>
  </si>
  <si>
    <t>HD 199253</t>
  </si>
  <si>
    <t>HIP 103294</t>
  </si>
  <si>
    <t>HR 8011</t>
  </si>
  <si>
    <t>IRC +10480</t>
  </si>
  <si>
    <t>SAO 106665</t>
  </si>
  <si>
    <t>V832 Cyg</t>
  </si>
  <si>
    <t>59 Cyg</t>
  </si>
  <si>
    <t>AAVSO 2056+47</t>
  </si>
  <si>
    <t>ADS 14526 A</t>
  </si>
  <si>
    <t>BD+46 3133</t>
  </si>
  <si>
    <t>HD 200120</t>
  </si>
  <si>
    <t>HIP 103632</t>
  </si>
  <si>
    <t>HR 8047</t>
  </si>
  <si>
    <t>MWC 359</t>
  </si>
  <si>
    <t>SAO 50335</t>
  </si>
  <si>
    <t>AAVSO 2055+18</t>
  </si>
  <si>
    <t>BD+18 4675</t>
  </si>
  <si>
    <t>HD 200044</t>
  </si>
  <si>
    <t>HIP 103675</t>
  </si>
  <si>
    <t>HR 8044</t>
  </si>
  <si>
    <t>IRC +20497</t>
  </si>
  <si>
    <t>RAFGL 5561S</t>
  </si>
  <si>
    <t>SAO 106747</t>
  </si>
  <si>
    <t>ksi Cyg</t>
  </si>
  <si>
    <t>62 Cyg</t>
  </si>
  <si>
    <t>AAVSO 2101+43</t>
  </si>
  <si>
    <t>BD+43 3800</t>
  </si>
  <si>
    <t>GSC 03180-02696</t>
  </si>
  <si>
    <t>HD 200905</t>
  </si>
  <si>
    <t>HIP 104060</t>
  </si>
  <si>
    <t>HR 8079</t>
  </si>
  <si>
    <t>IRC +40468</t>
  </si>
  <si>
    <t>PPM 60925</t>
  </si>
  <si>
    <t>RAFGL 2703</t>
  </si>
  <si>
    <t>SAO 50424</t>
  </si>
  <si>
    <t>TYC 3180-2696-1</t>
  </si>
  <si>
    <t>63 Cyg</t>
  </si>
  <si>
    <t>ADS 14649 A</t>
  </si>
  <si>
    <t>BD+47 3292</t>
  </si>
  <si>
    <t>HD 201251</t>
  </si>
  <si>
    <t>HIP 104194</t>
  </si>
  <si>
    <t>HR 8089</t>
  </si>
  <si>
    <t>IRC +50359</t>
  </si>
  <si>
    <t>RAFGL 2709</t>
  </si>
  <si>
    <t>SAO 50456</t>
  </si>
  <si>
    <t>67 Cyg</t>
  </si>
  <si>
    <t>sig Cyg</t>
  </si>
  <si>
    <t>ALS 14836</t>
  </si>
  <si>
    <t>BD+38 4431</t>
  </si>
  <si>
    <t>GSC 03173-03151</t>
  </si>
  <si>
    <t>HD 202850</t>
  </si>
  <si>
    <t>HIP 105102</t>
  </si>
  <si>
    <t>HR 8143</t>
  </si>
  <si>
    <t>MCW 978</t>
  </si>
  <si>
    <t>SAO 71165</t>
  </si>
  <si>
    <t>TYC 3173-3151-1</t>
  </si>
  <si>
    <t>V381 Cep</t>
  </si>
  <si>
    <t>ADS 14864</t>
  </si>
  <si>
    <t>ASASSN-V J211915.65+583725.0</t>
  </si>
  <si>
    <t>BD+58 2249</t>
  </si>
  <si>
    <t>BD+58 2249p</t>
  </si>
  <si>
    <t>CCDM J21193+5838A</t>
  </si>
  <si>
    <t>DO 39440</t>
  </si>
  <si>
    <t>HD 203338</t>
  </si>
  <si>
    <t>HIP 105259</t>
  </si>
  <si>
    <t>HR 8164</t>
  </si>
  <si>
    <t>IDS 21165+5812 A</t>
  </si>
  <si>
    <t>IRAS 21178+5824</t>
  </si>
  <si>
    <t>IRC +60313</t>
  </si>
  <si>
    <t>PPM 39339</t>
  </si>
  <si>
    <t>RAFGL 2748</t>
  </si>
  <si>
    <t>SAO 33318</t>
  </si>
  <si>
    <t>TIC 314919220</t>
  </si>
  <si>
    <t>TYC 3965-453-1</t>
  </si>
  <si>
    <t>WDS J21193+5837A</t>
  </si>
  <si>
    <t>WDS J21193+5837Aa,Ab</t>
  </si>
  <si>
    <t>[KW97] 57-18</t>
  </si>
  <si>
    <t>FZ Cep</t>
  </si>
  <si>
    <t>AAVSO 2116+55</t>
  </si>
  <si>
    <t>ASASSN-V J211942.84+552659.4</t>
  </si>
  <si>
    <t>BD+54 2517</t>
  </si>
  <si>
    <t>HD 203378</t>
  </si>
  <si>
    <t>HIP 105303</t>
  </si>
  <si>
    <t>IOMC 3957000060</t>
  </si>
  <si>
    <t>IRC +60315</t>
  </si>
  <si>
    <t>RAFGL 2750</t>
  </si>
  <si>
    <t>SAO 33329</t>
  </si>
  <si>
    <t>V1070 Cyg</t>
  </si>
  <si>
    <t>AAVSO 2118+40</t>
  </si>
  <si>
    <t>ASASSN-V J212248.58+405557.3</t>
  </si>
  <si>
    <t>BD+40 4502</t>
  </si>
  <si>
    <t>HD 203712</t>
  </si>
  <si>
    <t>HIP 105562</t>
  </si>
  <si>
    <t>IRC +40479</t>
  </si>
  <si>
    <t>PPM 61366</t>
  </si>
  <si>
    <t>RAFGL 2759</t>
  </si>
  <si>
    <t>SAO 50770</t>
  </si>
  <si>
    <t>TYC 3186-2070-1</t>
  </si>
  <si>
    <t>V426 Cep</t>
  </si>
  <si>
    <t>AAVSO 2124+59</t>
  </si>
  <si>
    <t>ADS 14998 A</t>
  </si>
  <si>
    <t>ASASSN-V J212725.07+594459.5</t>
  </si>
  <si>
    <t>BD+59 2383</t>
  </si>
  <si>
    <t>HD 204599</t>
  </si>
  <si>
    <t>HIP 105949</t>
  </si>
  <si>
    <t>HR 8224</t>
  </si>
  <si>
    <t>IRC +60318</t>
  </si>
  <si>
    <t>NSV 13729</t>
  </si>
  <si>
    <t>RAFGL 2767</t>
  </si>
  <si>
    <t>SAO 33443</t>
  </si>
  <si>
    <t>bet Cep</t>
  </si>
  <si>
    <t>8 Cep</t>
  </si>
  <si>
    <t>1RXS J212838.8+703352</t>
  </si>
  <si>
    <t>AAVSO 2127+70</t>
  </si>
  <si>
    <t>ADS 15032 A</t>
  </si>
  <si>
    <t>BD+69 1173</t>
  </si>
  <si>
    <t>HD 205021</t>
  </si>
  <si>
    <t>HIP 106032</t>
  </si>
  <si>
    <t>HR 8238</t>
  </si>
  <si>
    <t>SAO 10057</t>
  </si>
  <si>
    <t>SX Pav</t>
  </si>
  <si>
    <t>AAVSO 2119-69</t>
  </si>
  <si>
    <t>AN 390.1929</t>
  </si>
  <si>
    <t>CD-70 1832</t>
  </si>
  <si>
    <t>CPD-70 2850</t>
  </si>
  <si>
    <t>HD 203881</t>
  </si>
  <si>
    <t>HIP 106044</t>
  </si>
  <si>
    <t>HR 8196</t>
  </si>
  <si>
    <t>SAO 255003</t>
  </si>
  <si>
    <t>W Cyg</t>
  </si>
  <si>
    <t>AAVSO 2132+44</t>
  </si>
  <si>
    <t>BD+44 3877</t>
  </si>
  <si>
    <t>HD 205730</t>
  </si>
  <si>
    <t>HIP 106642</t>
  </si>
  <si>
    <t>HR 8262</t>
  </si>
  <si>
    <t>IRC +50386</t>
  </si>
  <si>
    <t>SAO 51079</t>
  </si>
  <si>
    <t>TYC 3591-3422-1</t>
  </si>
  <si>
    <t>AB Cyg</t>
  </si>
  <si>
    <t>AAVSO 2132+31</t>
  </si>
  <si>
    <t>AN 122.1907</t>
  </si>
  <si>
    <t>ASASSN-V J213633.90+320608.9</t>
  </si>
  <si>
    <t>BD+31 4504</t>
  </si>
  <si>
    <t>HD 205733</t>
  </si>
  <si>
    <t>HIP 106690</t>
  </si>
  <si>
    <t>HV 2976</t>
  </si>
  <si>
    <t>IRC +30476</t>
  </si>
  <si>
    <t>RAFGL 2784</t>
  </si>
  <si>
    <t>SAO 71513</t>
  </si>
  <si>
    <t>V337 Cep</t>
  </si>
  <si>
    <t>9 Cep</t>
  </si>
  <si>
    <t>BD+61 2169</t>
  </si>
  <si>
    <t>HD 206165</t>
  </si>
  <si>
    <t>HIP 106801</t>
  </si>
  <si>
    <t>HR 8279</t>
  </si>
  <si>
    <t>SAO 19541</t>
  </si>
  <si>
    <t>75 Cyg</t>
  </si>
  <si>
    <t>AAVSO 2136+42</t>
  </si>
  <si>
    <t>ADS 15208 A</t>
  </si>
  <si>
    <t>BD+42 4177</t>
  </si>
  <si>
    <t>HD 206330</t>
  </si>
  <si>
    <t>HIP 106999</t>
  </si>
  <si>
    <t>HR 8284</t>
  </si>
  <si>
    <t>IRC +40488</t>
  </si>
  <si>
    <t>RAFGL 2788</t>
  </si>
  <si>
    <t>SAO 51167</t>
  </si>
  <si>
    <t>V1339 Cyg</t>
  </si>
  <si>
    <t>AAVSO 2138+45</t>
  </si>
  <si>
    <t>ASASSN-V J214208.43+454555.2</t>
  </si>
  <si>
    <t>BD+45 3637</t>
  </si>
  <si>
    <t>HD 206632</t>
  </si>
  <si>
    <t>HIP 107140</t>
  </si>
  <si>
    <t>HR 8298</t>
  </si>
  <si>
    <t>IRC +50392</t>
  </si>
  <si>
    <t>RAFGL 2794</t>
  </si>
  <si>
    <t>SAO 51204</t>
  </si>
  <si>
    <t>miu Cep</t>
  </si>
  <si>
    <t>* mu Cep</t>
  </si>
  <si>
    <t>2MASS J21433045+5846480</t>
  </si>
  <si>
    <t>AAVSO 2140+58</t>
  </si>
  <si>
    <t>ADS 15271 A</t>
  </si>
  <si>
    <t>ASASSN-V J214330.42+584646.6</t>
  </si>
  <si>
    <t>ASASSN-V J214338.04+584815.7</t>
  </si>
  <si>
    <t>ASASSN-V J214417.56+583911.3</t>
  </si>
  <si>
    <t>BD+58 2316</t>
  </si>
  <si>
    <t>Erakis</t>
  </si>
  <si>
    <t>GALEX J214330.4+584648</t>
  </si>
  <si>
    <t>GALEX J214330.5+584649</t>
  </si>
  <si>
    <t>GC 30440</t>
  </si>
  <si>
    <t>GSC 03979-01616</t>
  </si>
  <si>
    <t>HD 206936</t>
  </si>
  <si>
    <t>HIP 107259</t>
  </si>
  <si>
    <t>HR 8316</t>
  </si>
  <si>
    <t>Herschel's Garnet Star</t>
  </si>
  <si>
    <t>IRAS 21419+5832</t>
  </si>
  <si>
    <t>IRC +60325</t>
  </si>
  <si>
    <t>PPMX J214330.4+584648</t>
  </si>
  <si>
    <t>RAFGL 2802</t>
  </si>
  <si>
    <t>SAO 33693</t>
  </si>
  <si>
    <t>TYC 3979-1616-1</t>
  </si>
  <si>
    <t>VV 469</t>
  </si>
  <si>
    <t>WDS J21435+5847A</t>
  </si>
  <si>
    <t>WISE J214330.91+584648.8</t>
  </si>
  <si>
    <t>WISEA J214330.44+584648.8</t>
  </si>
  <si>
    <t>eps Peg</t>
  </si>
  <si>
    <t>8 Peg</t>
  </si>
  <si>
    <t>AAVSO 2139+09</t>
  </si>
  <si>
    <t>ADS 15268</t>
  </si>
  <si>
    <t>BD+09 4891</t>
  </si>
  <si>
    <t>HD 206778</t>
  </si>
  <si>
    <t>HIP 107315</t>
  </si>
  <si>
    <t>HR 8308</t>
  </si>
  <si>
    <t>IRC +10503</t>
  </si>
  <si>
    <t>RAFGL 2800</t>
  </si>
  <si>
    <t>SAO 127029</t>
  </si>
  <si>
    <t>niu Cep</t>
  </si>
  <si>
    <t>10 Cep</t>
  </si>
  <si>
    <t>* nu Cep</t>
  </si>
  <si>
    <t>ASASSN-V J214521.49+610627.3</t>
  </si>
  <si>
    <t>ASASSN-V J214539.88+610550.9</t>
  </si>
  <si>
    <t>ASASSN-V J214544.38+610711.9</t>
  </si>
  <si>
    <t>BD+60 2288</t>
  </si>
  <si>
    <t>HD 207260</t>
  </si>
  <si>
    <t>HIP 107418</t>
  </si>
  <si>
    <t>HR 8334</t>
  </si>
  <si>
    <t>IRC +60326</t>
  </si>
  <si>
    <t>NSV 13875</t>
  </si>
  <si>
    <t>SAO 19624</t>
  </si>
  <si>
    <t>nu. Cep</t>
  </si>
  <si>
    <t>mu. Cep</t>
  </si>
  <si>
    <t>DM Cep</t>
  </si>
  <si>
    <t>AAVSO 2206+72</t>
  </si>
  <si>
    <t>ASASSN-V J220816.34+724606.6</t>
  </si>
  <si>
    <t>BD+72 1017</t>
  </si>
  <si>
    <t>HD 210615</t>
  </si>
  <si>
    <t>HIP 109273</t>
  </si>
  <si>
    <t>IRC +70184</t>
  </si>
  <si>
    <t>RAFGL 2859</t>
  </si>
  <si>
    <t>SAO 10258</t>
  </si>
  <si>
    <t>SVS 355</t>
  </si>
  <si>
    <t>zet Cep</t>
  </si>
  <si>
    <t>21 Cep</t>
  </si>
  <si>
    <t>ASASSN-V J221051.31+581204.5</t>
  </si>
  <si>
    <t>BD+57 2475</t>
  </si>
  <si>
    <t>HD 210745</t>
  </si>
  <si>
    <t>HIP 109492</t>
  </si>
  <si>
    <t>HR 8465</t>
  </si>
  <si>
    <t>IRC +60344</t>
  </si>
  <si>
    <t>NSV 14066</t>
  </si>
  <si>
    <t>RAFGL 2864</t>
  </si>
  <si>
    <t>SAO 34137</t>
  </si>
  <si>
    <t>BO Oct</t>
  </si>
  <si>
    <t>AAVSO 2208-80</t>
  </si>
  <si>
    <t>AAVSO 2209-80</t>
  </si>
  <si>
    <t>CD-81 831</t>
  </si>
  <si>
    <t>CPD-81 995</t>
  </si>
  <si>
    <t>HD 210967</t>
  </si>
  <si>
    <t>HIP 110256</t>
  </si>
  <si>
    <t>HR 8481</t>
  </si>
  <si>
    <t>RAFGL 4288</t>
  </si>
  <si>
    <t>SAO 258928</t>
  </si>
  <si>
    <t>eps Oct</t>
  </si>
  <si>
    <t>RW Cep</t>
  </si>
  <si>
    <t>AAVSO 2219+55A</t>
  </si>
  <si>
    <t>AN 128.1907</t>
  </si>
  <si>
    <t>BD+55 2737</t>
  </si>
  <si>
    <t>HD 212466</t>
  </si>
  <si>
    <t>HIP 110504</t>
  </si>
  <si>
    <t>IRC +60353</t>
  </si>
  <si>
    <t>RAFGL 2896</t>
  </si>
  <si>
    <t>SAO 34387</t>
  </si>
  <si>
    <t>del Cep</t>
  </si>
  <si>
    <t>27 Cep</t>
  </si>
  <si>
    <t>del Cep A</t>
  </si>
  <si>
    <t>AAVSO 2225+57</t>
  </si>
  <si>
    <t>ADS 15987 A</t>
  </si>
  <si>
    <t>ASASSN-V J222910.27+582454.7</t>
  </si>
  <si>
    <t>BD+57 2548</t>
  </si>
  <si>
    <t>HD 213306</t>
  </si>
  <si>
    <t>HIP 110991</t>
  </si>
  <si>
    <t>HR 8571</t>
  </si>
  <si>
    <t>IRC +60356</t>
  </si>
  <si>
    <t>PPM 40731</t>
  </si>
  <si>
    <t>SAO 34508</t>
  </si>
  <si>
    <t>V412 Lac</t>
  </si>
  <si>
    <t>5 Lac</t>
  </si>
  <si>
    <t>BD+46 3719</t>
  </si>
  <si>
    <t>CSV 102179</t>
  </si>
  <si>
    <t>GSC 03611-02304</t>
  </si>
  <si>
    <t>HD 213310</t>
  </si>
  <si>
    <t>HD 213311</t>
  </si>
  <si>
    <t>HIP 111022</t>
  </si>
  <si>
    <t>HR 8572</t>
  </si>
  <si>
    <t>IRAS 22274+4726</t>
  </si>
  <si>
    <t>IRC +50433</t>
  </si>
  <si>
    <t>MCA 71</t>
  </si>
  <si>
    <t>NSV 14177</t>
  </si>
  <si>
    <t>PPM 63008</t>
  </si>
  <si>
    <t>RAFGL 2913</t>
  </si>
  <si>
    <t>SAO 52055</t>
  </si>
  <si>
    <t>TIC 200120841</t>
  </si>
  <si>
    <t>TYC 3611-2304-1</t>
  </si>
  <si>
    <t>WDS J22295+4742AB</t>
  </si>
  <si>
    <t>ZI 2092</t>
  </si>
  <si>
    <t>[R57] 835</t>
  </si>
  <si>
    <t>niu Tuc</t>
  </si>
  <si>
    <t>nu Tuc</t>
  </si>
  <si>
    <t>AAVSO 2226-62</t>
  </si>
  <si>
    <t>CD-62 1402</t>
  </si>
  <si>
    <t>CPD-62 6348</t>
  </si>
  <si>
    <t>HD 213442</t>
  </si>
  <si>
    <t>HIP 111310</t>
  </si>
  <si>
    <t>HR 8582</t>
  </si>
  <si>
    <t>SAO 255247</t>
  </si>
  <si>
    <t>nu. TUC</t>
  </si>
  <si>
    <t>1RXS J223341.2+563724</t>
  </si>
  <si>
    <t>AAVSO 2229+56</t>
  </si>
  <si>
    <t>ASASSN-V J223340.64+563730.2</t>
  </si>
  <si>
    <t>BD+55 2769</t>
  </si>
  <si>
    <t>HD 213930</t>
  </si>
  <si>
    <t>HIP 111362</t>
  </si>
  <si>
    <t>HR 8594</t>
  </si>
  <si>
    <t>IRC +60360</t>
  </si>
  <si>
    <t>SAO 34574</t>
  </si>
  <si>
    <t>IM Peg</t>
  </si>
  <si>
    <t>1RXS J225302.0+165029</t>
  </si>
  <si>
    <t>AAVSO 2248+16</t>
  </si>
  <si>
    <t>ASASSN-V J225302.37+165029.2</t>
  </si>
  <si>
    <t>BD+16 4831</t>
  </si>
  <si>
    <t>HD 216489</t>
  </si>
  <si>
    <t>HIP 112997</t>
  </si>
  <si>
    <t>HR 8703</t>
  </si>
  <si>
    <t>NSV 14343</t>
  </si>
  <si>
    <t>SAO 108231</t>
  </si>
  <si>
    <t>lam Aqr</t>
  </si>
  <si>
    <t>73 Aqr</t>
  </si>
  <si>
    <t>BD-08 5968</t>
  </si>
  <si>
    <t>HD 216386</t>
  </si>
  <si>
    <t>HIP 112961</t>
  </si>
  <si>
    <t>HR 8698</t>
  </si>
  <si>
    <t>IRC -10588</t>
  </si>
  <si>
    <t>LAMBDA AQR</t>
  </si>
  <si>
    <t>RAFGL 2977</t>
  </si>
  <si>
    <t>SAO 146362</t>
  </si>
  <si>
    <t>V424 Lac</t>
  </si>
  <si>
    <t>AAVSO 2252+49</t>
  </si>
  <si>
    <t>ASASSN-V J225625.87+494400.6</t>
  </si>
  <si>
    <t>BD+48 3887</t>
  </si>
  <si>
    <t>CSV 102221</t>
  </si>
  <si>
    <t>DO 42210</t>
  </si>
  <si>
    <t>GSC 03630-02520</t>
  </si>
  <si>
    <t>HD 216946</t>
  </si>
  <si>
    <t>HIP 113288</t>
  </si>
  <si>
    <t>HR 8726</t>
  </si>
  <si>
    <t>IRAS 22542+4927</t>
  </si>
  <si>
    <t>IRC +50452</t>
  </si>
  <si>
    <t>NSV 14368</t>
  </si>
  <si>
    <t>PPM 63604</t>
  </si>
  <si>
    <t>RAFGL 2992</t>
  </si>
  <si>
    <t>SAO 52516</t>
  </si>
  <si>
    <t>TIC 431316335</t>
  </si>
  <si>
    <t>TYC 3630-2520-1</t>
  </si>
  <si>
    <t>ZI 2118</t>
  </si>
  <si>
    <t>EW Lac</t>
  </si>
  <si>
    <t>AAVSO 2252+48</t>
  </si>
  <si>
    <t>ASASSN-V J225704.39+484103.1</t>
  </si>
  <si>
    <t>ASCC 367065</t>
  </si>
  <si>
    <t>BD+47 3985</t>
  </si>
  <si>
    <t>HD 217050</t>
  </si>
  <si>
    <t>HIP 113327</t>
  </si>
  <si>
    <t>HR 8731</t>
  </si>
  <si>
    <t>MWC 394</t>
  </si>
  <si>
    <t>SAO 52526</t>
  </si>
  <si>
    <t>TYC 3626-1877-1</t>
  </si>
  <si>
    <t>51 Peg</t>
  </si>
  <si>
    <t>AAVSO 2252+20</t>
  </si>
  <si>
    <t>BD+19 5036</t>
  </si>
  <si>
    <t>GJ 882</t>
  </si>
  <si>
    <t>GJ 882.0</t>
  </si>
  <si>
    <t>HD 217014</t>
  </si>
  <si>
    <t>HIP 113357</t>
  </si>
  <si>
    <t>HR 8729</t>
  </si>
  <si>
    <t>IRAS 22550+2030</t>
  </si>
  <si>
    <t>LTT 16750</t>
  </si>
  <si>
    <t>NLTT 55385</t>
  </si>
  <si>
    <t>PPM 114985</t>
  </si>
  <si>
    <t>SAO 90896</t>
  </si>
  <si>
    <t>TYC 1717-2193-1</t>
  </si>
  <si>
    <t>NSV 14374</t>
  </si>
  <si>
    <t>V509 Cas</t>
  </si>
  <si>
    <t>AAVSO 2255+56</t>
  </si>
  <si>
    <t>ASASSN-V J230005.14+565645.2</t>
  </si>
  <si>
    <t>BD+56 2923</t>
  </si>
  <si>
    <t>HD 217476</t>
  </si>
  <si>
    <t>HIP 113561</t>
  </si>
  <si>
    <t>HR 8752</t>
  </si>
  <si>
    <t>IRC +60379</t>
  </si>
  <si>
    <t>RAFGL 3006</t>
  </si>
  <si>
    <t>SAO 35039</t>
  </si>
  <si>
    <t>1 And</t>
  </si>
  <si>
    <t>AAVSO 2257+41</t>
  </si>
  <si>
    <t>ASCC 448900</t>
  </si>
  <si>
    <t>BD+41 4664</t>
  </si>
  <si>
    <t>HD 217675</t>
  </si>
  <si>
    <t>HD 217676</t>
  </si>
  <si>
    <t>HIP 113726</t>
  </si>
  <si>
    <t>HR 8762</t>
  </si>
  <si>
    <t>SAO 52609</t>
  </si>
  <si>
    <t>TYC 3224-3434-1</t>
  </si>
  <si>
    <t>omi And</t>
  </si>
  <si>
    <t>KX And</t>
  </si>
  <si>
    <t>AAVSO 2302+49</t>
  </si>
  <si>
    <t>ASASSN-V J230706.12+501131.5</t>
  </si>
  <si>
    <t>BD+49 4045</t>
  </si>
  <si>
    <t>HD 218393</t>
  </si>
  <si>
    <t>HIP 114154</t>
  </si>
  <si>
    <t>MWC 397</t>
  </si>
  <si>
    <t>SAO 52701</t>
  </si>
  <si>
    <t>V342 Peg</t>
  </si>
  <si>
    <t>BD+20 5278</t>
  </si>
  <si>
    <t>HD 218396</t>
  </si>
  <si>
    <t>HIP 114189</t>
  </si>
  <si>
    <t>HR 8799</t>
  </si>
  <si>
    <t>SAO 91022</t>
  </si>
  <si>
    <t>SZ Psc</t>
  </si>
  <si>
    <t>1RXS J231324.1+024028</t>
  </si>
  <si>
    <t>AAVSO 2308+02</t>
  </si>
  <si>
    <t>AN 35.1934</t>
  </si>
  <si>
    <t>ASAS J231324+0240.4</t>
  </si>
  <si>
    <t>ASASSN-V J231323.85+024032.4</t>
  </si>
  <si>
    <t>BD+01 4695</t>
  </si>
  <si>
    <t>HD 219113</t>
  </si>
  <si>
    <t>HIP 114639</t>
  </si>
  <si>
    <t>SAO 128041</t>
  </si>
  <si>
    <t>khi Aqr</t>
  </si>
  <si>
    <t>92 Aqr</t>
  </si>
  <si>
    <t>AAVSO 2311-08</t>
  </si>
  <si>
    <t>ASASSN-V J231650.89-074335.0</t>
  </si>
  <si>
    <t>BD-08 6076</t>
  </si>
  <si>
    <t>HD 219576</t>
  </si>
  <si>
    <t>HIP 114939</t>
  </si>
  <si>
    <t>HR 8850</t>
  </si>
  <si>
    <t>IRC -10597</t>
  </si>
  <si>
    <t>RAFGL 3058</t>
  </si>
  <si>
    <t>SAO 146612</t>
  </si>
  <si>
    <t>8 And</t>
  </si>
  <si>
    <t>AAVSO 2313+48C</t>
  </si>
  <si>
    <t>ADS 16656 A</t>
  </si>
  <si>
    <t>ASASSN-V J231744.47+490054.9</t>
  </si>
  <si>
    <t>BD+48 3991</t>
  </si>
  <si>
    <t>HD 219734</t>
  </si>
  <si>
    <t>HIP 115022</t>
  </si>
  <si>
    <t>HR 8860</t>
  </si>
  <si>
    <t>IRC +50462</t>
  </si>
  <si>
    <t>RAFGL 3065</t>
  </si>
  <si>
    <t>SAO 52871</t>
  </si>
  <si>
    <t>DR Tuc</t>
  </si>
  <si>
    <t>AAVSO 2317-60</t>
  </si>
  <si>
    <t>ASASSN-V J232256.51-600321.5</t>
  </si>
  <si>
    <t>CD-60 8056</t>
  </si>
  <si>
    <t>CPD-60 7654</t>
  </si>
  <si>
    <t>HD 220263</t>
  </si>
  <si>
    <t>HIP 115433</t>
  </si>
  <si>
    <t>HR 8889</t>
  </si>
  <si>
    <t>NSV 14529</t>
  </si>
  <si>
    <t>SAO 255474</t>
  </si>
  <si>
    <t>HW Peg</t>
  </si>
  <si>
    <t>71 Peg</t>
  </si>
  <si>
    <t>AAVSO 2328+21</t>
  </si>
  <si>
    <t>BD+21 4952</t>
  </si>
  <si>
    <t>HD 221615</t>
  </si>
  <si>
    <t>HIP 116264</t>
  </si>
  <si>
    <t>HR 8940</t>
  </si>
  <si>
    <t>IRC +20550</t>
  </si>
  <si>
    <t>RAFGL 3113</t>
  </si>
  <si>
    <t>SAO 91340</t>
  </si>
  <si>
    <t>AAVSO 2330+24</t>
  </si>
  <si>
    <t>ASASSN-V J233555.91+243340.1</t>
  </si>
  <si>
    <t>BD+23 4769</t>
  </si>
  <si>
    <t>HD 221905</t>
  </si>
  <si>
    <t>HIP 116465</t>
  </si>
  <si>
    <t>HR 8953</t>
  </si>
  <si>
    <t>IRC +20552</t>
  </si>
  <si>
    <t>RAFGL 3120</t>
  </si>
  <si>
    <t>SAO 91367</t>
  </si>
  <si>
    <t>lam And</t>
  </si>
  <si>
    <t>16 And</t>
  </si>
  <si>
    <t>1RXS J233733.3+462736</t>
  </si>
  <si>
    <t>BD+45 4283</t>
  </si>
  <si>
    <t>HD 222107</t>
  </si>
  <si>
    <t>HIP 116584</t>
  </si>
  <si>
    <t>HR 8961</t>
  </si>
  <si>
    <t>IRC +50471</t>
  </si>
  <si>
    <t>RAFGL 3122</t>
  </si>
  <si>
    <t>SAO 53204</t>
  </si>
  <si>
    <t>77 Peg</t>
  </si>
  <si>
    <t>AAVSO 2338+09</t>
  </si>
  <si>
    <t>ASASSN-V J234322.31+101952.3</t>
  </si>
  <si>
    <t>BD+09 5268</t>
  </si>
  <si>
    <t>HD 222764</t>
  </si>
  <si>
    <t>HIP 117020</t>
  </si>
  <si>
    <t>HR 8991</t>
  </si>
  <si>
    <t>IRC +10540</t>
  </si>
  <si>
    <t>RAFGL 3135</t>
  </si>
  <si>
    <t>SAO 108789</t>
  </si>
  <si>
    <t>TX Psc</t>
  </si>
  <si>
    <t>19 Psc</t>
  </si>
  <si>
    <t>AAVSO 2341+02</t>
  </si>
  <si>
    <t>ASASSN-V J234623.48+032910.7</t>
  </si>
  <si>
    <t>BD+02 4709</t>
  </si>
  <si>
    <t>HD 223075</t>
  </si>
  <si>
    <t>HIP 117245</t>
  </si>
  <si>
    <t>HR 9004</t>
  </si>
  <si>
    <t>IRC +00532</t>
  </si>
  <si>
    <t>RAFGL 3147</t>
  </si>
  <si>
    <t>SAO 128374</t>
  </si>
  <si>
    <t>V566 Cas</t>
  </si>
  <si>
    <t>6 Cas</t>
  </si>
  <si>
    <t>ADS 17022</t>
  </si>
  <si>
    <t>BD+61 2533</t>
  </si>
  <si>
    <t>HD 223385</t>
  </si>
  <si>
    <t>HIP 117447</t>
  </si>
  <si>
    <t>HR 9018</t>
  </si>
  <si>
    <t>MWC 663</t>
  </si>
  <si>
    <t>SAO 20869</t>
  </si>
  <si>
    <t>HH Peg</t>
  </si>
  <si>
    <t>80 Peg</t>
  </si>
  <si>
    <t>AAVSO 2346+08</t>
  </si>
  <si>
    <t>ASCC 1092522</t>
  </si>
  <si>
    <t>BD+08 5127</t>
  </si>
  <si>
    <t>HD 223637</t>
  </si>
  <si>
    <t>HIP 117628</t>
  </si>
  <si>
    <t>HR 9030</t>
  </si>
  <si>
    <t>IRC +10541</t>
  </si>
  <si>
    <t>RAFGL 3160</t>
  </si>
  <si>
    <t>SAO 128421</t>
  </si>
  <si>
    <t>TYC 1171-1694-1</t>
  </si>
  <si>
    <t>2MASS J23522340+2140160</t>
  </si>
  <si>
    <t>AAVSO_DES 2347+21</t>
  </si>
  <si>
    <t>ASAS J235223+2140.3</t>
  </si>
  <si>
    <t>BD+20 5386</t>
  </si>
  <si>
    <t>DO 22510</t>
  </si>
  <si>
    <t>GCRV 14937</t>
  </si>
  <si>
    <t>GSC 01728-02113</t>
  </si>
  <si>
    <t>HD 223755</t>
  </si>
  <si>
    <t>HIP 117710</t>
  </si>
  <si>
    <t>IRAS 23498+2123</t>
  </si>
  <si>
    <t>IRC +20554</t>
  </si>
  <si>
    <t>PPM 115904</t>
  </si>
  <si>
    <t>TYC 1728-2113-1</t>
  </si>
  <si>
    <t>YZ 21 9119</t>
  </si>
  <si>
    <t>NSV 26157</t>
  </si>
  <si>
    <t>phi Peg</t>
  </si>
  <si>
    <t>81 Peg</t>
  </si>
  <si>
    <t>AAVSO 2347+18</t>
  </si>
  <si>
    <t>BD+18 5231</t>
  </si>
  <si>
    <t>HD 223768</t>
  </si>
  <si>
    <t>HIP 117718</t>
  </si>
  <si>
    <t>HR 9036</t>
  </si>
  <si>
    <t>IRC +20555</t>
  </si>
  <si>
    <t>NSV 14735</t>
  </si>
  <si>
    <t>RAFGL 3166</t>
  </si>
  <si>
    <t>SAO 108878</t>
  </si>
  <si>
    <t>rho Cas</t>
  </si>
  <si>
    <t>7 Cas</t>
  </si>
  <si>
    <t>AAVSO 2349+56</t>
  </si>
  <si>
    <t>AN 67.1901</t>
  </si>
  <si>
    <t>ASASSN-V J235422.95+572958.7</t>
  </si>
  <si>
    <t>BD+56 3111</t>
  </si>
  <si>
    <t>HD 224014</t>
  </si>
  <si>
    <t>HIP 117863</t>
  </si>
  <si>
    <t>HR 9045</t>
  </si>
  <si>
    <t>HV 194</t>
  </si>
  <si>
    <t>IRC +60429</t>
  </si>
  <si>
    <t>RAFGL 3173</t>
  </si>
  <si>
    <t>SAO 35879</t>
  </si>
  <si>
    <t>XZ Psc</t>
  </si>
  <si>
    <t>AAVSO 2349-00</t>
  </si>
  <si>
    <t>ASASSN-V J235446.54+000633.5</t>
  </si>
  <si>
    <t>BD-00 4585</t>
  </si>
  <si>
    <t>HD 224062</t>
  </si>
  <si>
    <t>HIP 117887</t>
  </si>
  <si>
    <t>HR 9047</t>
  </si>
  <si>
    <t>IRC +00535</t>
  </si>
  <si>
    <t>RAFGL 3174</t>
  </si>
  <si>
    <t>SAO 146973</t>
  </si>
  <si>
    <t>II Peg</t>
  </si>
  <si>
    <t>1RXS J235503.5+283802</t>
  </si>
  <si>
    <t>AAVSO 2350+28</t>
  </si>
  <si>
    <t>BD+27 4642</t>
  </si>
  <si>
    <t>HD 224085</t>
  </si>
  <si>
    <t>HIP 117915</t>
  </si>
  <si>
    <t>SAO 91578</t>
  </si>
  <si>
    <t>X 23526+283</t>
  </si>
  <si>
    <t>AAVSO 2351+22</t>
  </si>
  <si>
    <t>BD+21 4999</t>
  </si>
  <si>
    <t>HD 224303</t>
  </si>
  <si>
    <t>HIP 118048</t>
  </si>
  <si>
    <t>IRC +20556</t>
  </si>
  <si>
    <t>RAFGL 3180</t>
  </si>
  <si>
    <t>SAO 91595</t>
  </si>
  <si>
    <t xml:space="preserve">In the sheet 'V-band Data Entry' you fill in the UT date (so the date it would be in UT) at the START of your observations, the star and the measurements (time and counts). It doesn't matter which identifier you use for the star, as long as it is in Variable Star Index (VSX, https://www.aavso.org/vsx/). If you pass UT midnight, change the UT Date accordingly (in Cells C10 until C27 of the Data Entry sheets) and continue with zero hours (0:00). </t>
  </si>
  <si>
    <t>Source: http://129.79.46.40/~foxd/cdrom/musings/formulas/formulas.htm, https://aa.usno.navy.mil/faq/GAST</t>
  </si>
  <si>
    <t>Star count 1</t>
  </si>
  <si>
    <t>Star count 2</t>
  </si>
  <si>
    <t>Star count 3</t>
  </si>
  <si>
    <t>LST (0-24)</t>
  </si>
  <si>
    <t>Airmass calculated according to Hardy (1962): https://en.wikipedia.org/wiki/Air_mass_%28astronomy%29</t>
  </si>
  <si>
    <t>For the whole excel-file: you can only fill in data in the yellow cells. All other cells are locked. The contents of these cells are looked up or calculated.</t>
  </si>
  <si>
    <t>If a cell turns red, there is a mistake in the data-entry. If the 'mean-airmass' cells turns red, you probably made a mistake in the geographical coordinates or in the time. If an 'Emprical SNR' cell turns red, then one of the counts in the row is off.</t>
  </si>
  <si>
    <r>
      <t xml:space="preserve">The sheet 'AAVSO format export' collects the data in the AAVSO extended format. If you would like to export the data, go to the sheet 'AAVSO format export'. You then have two options: you can save the 'AAVSO format export' sheet as an csv-file, or you can add and use the macro </t>
    </r>
    <r>
      <rPr>
        <b/>
        <sz val="12"/>
        <rFont val="Arial"/>
        <family val="2"/>
      </rPr>
      <t>AAVSOFormatFile instead</t>
    </r>
    <r>
      <rPr>
        <sz val="12"/>
        <rFont val="Arial"/>
        <family val="2"/>
      </rPr>
      <t>. The first option you'll have to open and make manual changes to the .csv file until it fits the AAVSO EXTENDED format. The macro creates a file that can directly be uploaded to www.aavso.org/webobs</t>
    </r>
  </si>
  <si>
    <t>I-band Check (I-only)</t>
  </si>
  <si>
    <t>∆i-magnitude = i (check) - i (comp)</t>
  </si>
  <si>
    <t>V1427 AQL</t>
  </si>
  <si>
    <t>000-BDF-752</t>
  </si>
  <si>
    <t>HD 122438</t>
  </si>
  <si>
    <t>F7I</t>
  </si>
  <si>
    <t>HD 180028</t>
  </si>
  <si>
    <t>B1,5Ia</t>
  </si>
  <si>
    <t>HD 219134</t>
  </si>
  <si>
    <t>HD 181122</t>
  </si>
  <si>
    <t>Transformed</t>
  </si>
  <si>
    <t>I only</t>
  </si>
  <si>
    <t>VV CEP</t>
  </si>
  <si>
    <t>000-BCP-658</t>
  </si>
  <si>
    <t>2153+63</t>
  </si>
  <si>
    <t>HR3510</t>
  </si>
  <si>
    <t>HR3531</t>
  </si>
  <si>
    <t>Source GCPD: system 1 UBV or system 54 (RI)c, https://gcpd.physics.muni.cz/cgi-bin/photoSysHtml.cgi?0</t>
  </si>
  <si>
    <t>LAM VEL</t>
  </si>
  <si>
    <t>000-BFP-455</t>
  </si>
  <si>
    <t>M2Iabe+B0/2Ve</t>
  </si>
  <si>
    <t>HD 80170</t>
  </si>
  <si>
    <t>HR 3540</t>
  </si>
  <si>
    <t>HD 83548</t>
  </si>
  <si>
    <t>Source Vizier: https://vizier.cds.unistra.fr/viz-bin/VizieR?-source=I/311/hip2</t>
  </si>
  <si>
    <t>Y</t>
  </si>
  <si>
    <t>V-Rc Comp</t>
  </si>
  <si>
    <t>Rc-Ic Comp</t>
  </si>
  <si>
    <t>V-Rc Check</t>
  </si>
  <si>
    <t>Rc-Ic Check</t>
  </si>
  <si>
    <t>∆(Rc-Ic)</t>
  </si>
  <si>
    <t>V-Rc Variable</t>
  </si>
  <si>
    <t>Rc-Ic Variable</t>
  </si>
  <si>
    <t>R-</t>
  </si>
  <si>
    <t>R</t>
  </si>
  <si>
    <t>Epsilon-R (RI)</t>
  </si>
  <si>
    <r>
      <t xml:space="preserve">TR_RI = eR = </t>
    </r>
    <r>
      <rPr>
        <b/>
        <sz val="11"/>
        <color indexed="8"/>
        <rFont val="Symbol"/>
        <family val="0"/>
      </rPr>
      <t>e</t>
    </r>
    <r>
      <rPr>
        <b/>
        <sz val="11"/>
        <color indexed="8"/>
        <rFont val="Arial"/>
        <family val="2"/>
      </rPr>
      <t>R</t>
    </r>
  </si>
  <si>
    <t>kapR = k'R</t>
  </si>
  <si>
    <t>First order extinction correction R</t>
  </si>
  <si>
    <t>R-band Variable</t>
  </si>
  <si>
    <t>R-band Check</t>
  </si>
  <si>
    <t>Reduction</t>
  </si>
  <si>
    <t>∆r-magnitude = r (variable) - r (comp)</t>
  </si>
  <si>
    <t>R only</t>
  </si>
  <si>
    <t>(R-I) variable</t>
  </si>
  <si>
    <t>(R-I) comp</t>
  </si>
  <si>
    <t>∆(R-I)</t>
  </si>
  <si>
    <t>∆r-magnitude = r (check) - r (comp)</t>
  </si>
  <si>
    <t>R-band Check (R-only)</t>
  </si>
  <si>
    <t>(R-I) check</t>
  </si>
  <si>
    <t>∆(V-R)</t>
  </si>
  <si>
    <t>0 # R_1</t>
  </si>
  <si>
    <t>0 # R_2</t>
  </si>
  <si>
    <t>0 # R_3</t>
  </si>
  <si>
    <t>0 # R_4</t>
  </si>
  <si>
    <t>0 # R_5</t>
  </si>
  <si>
    <t>0 # R_6</t>
  </si>
  <si>
    <t>0 # R_7</t>
  </si>
  <si>
    <t>0 # R_8</t>
  </si>
  <si>
    <t>0 # R_9</t>
  </si>
  <si>
    <r>
      <t xml:space="preserve">TI_RI = eI = </t>
    </r>
    <r>
      <rPr>
        <b/>
        <sz val="11"/>
        <color indexed="8"/>
        <rFont val="Symbol"/>
        <family val="0"/>
      </rPr>
      <t>eI</t>
    </r>
  </si>
  <si>
    <t>r(variable)</t>
  </si>
  <si>
    <t>r(comp)</t>
  </si>
  <si>
    <r>
      <rPr>
        <b/>
        <sz val="11"/>
        <rFont val="Symbol"/>
        <family val="0"/>
      </rPr>
      <t>D</t>
    </r>
    <r>
      <rPr>
        <b/>
        <sz val="11"/>
        <rFont val="Arial"/>
        <family val="2"/>
      </rPr>
      <t>(r(variable) - r(comp))</t>
    </r>
  </si>
  <si>
    <t>V1427 Aql</t>
  </si>
  <si>
    <t>ASAS J191359+0007.5</t>
  </si>
  <si>
    <t>ASASSN-V J191358.56+000733.3</t>
  </si>
  <si>
    <t>BD-00 3679</t>
  </si>
  <si>
    <t>HD 179821</t>
  </si>
  <si>
    <t>HIP 94496</t>
  </si>
  <si>
    <t>IOMC 0463000036</t>
  </si>
  <si>
    <t>IRAS 19114+0002</t>
  </si>
  <si>
    <t>RAFGL 2343</t>
  </si>
  <si>
    <t>SAO 124414</t>
  </si>
  <si>
    <t>VV Cep</t>
  </si>
  <si>
    <t>AAVSO 2153+63</t>
  </si>
  <si>
    <t>BD+62 2007</t>
  </si>
  <si>
    <t>HD 208816</t>
  </si>
  <si>
    <t>HIP 108317</t>
  </si>
  <si>
    <t>HR 8383</t>
  </si>
  <si>
    <t>IRC +60333</t>
  </si>
  <si>
    <t>RAFGL 2821</t>
  </si>
  <si>
    <t>SAO 19753</t>
  </si>
  <si>
    <t>SIG GEM</t>
  </si>
  <si>
    <t>000-BCV-976</t>
  </si>
  <si>
    <t>0737+29</t>
  </si>
  <si>
    <t>K1IIIe</t>
  </si>
  <si>
    <t>HD 58207</t>
  </si>
  <si>
    <t>B-VVariable</t>
  </si>
  <si>
    <t>B-VComp</t>
  </si>
  <si>
    <t xml:space="preserve"> HD 57478</t>
  </si>
  <si>
    <t>sig Gem</t>
  </si>
  <si>
    <t>75 Gem</t>
  </si>
  <si>
    <t>BD+29 1590</t>
  </si>
  <si>
    <t>HR 2973</t>
  </si>
  <si>
    <t>SAO 79638</t>
  </si>
  <si>
    <t>1RXS J074318.7+285306</t>
  </si>
  <si>
    <t>HD 62044</t>
  </si>
  <si>
    <t>IRC +30191</t>
  </si>
  <si>
    <t>AAVSO 0737+29</t>
  </si>
  <si>
    <t>HIP 37629</t>
  </si>
  <si>
    <t>RAFGL 1174</t>
  </si>
  <si>
    <t>=0.20</t>
  </si>
  <si>
    <t>=0.15</t>
  </si>
  <si>
    <t>bet Aur</t>
  </si>
  <si>
    <t>34 Aur</t>
  </si>
  <si>
    <t>HD 40183</t>
  </si>
  <si>
    <t>IRC +40148</t>
  </si>
  <si>
    <t>ADS 4556 A</t>
  </si>
  <si>
    <t>HIP 28360</t>
  </si>
  <si>
    <t>SAO 40750</t>
  </si>
  <si>
    <t>BD+44 1328</t>
  </si>
  <si>
    <t>HR 2088</t>
  </si>
  <si>
    <t>RR Lyn</t>
  </si>
  <si>
    <t>AAVSO 0618+56</t>
  </si>
  <si>
    <t>HIP 30651</t>
  </si>
  <si>
    <t>BD+56 1125</t>
  </si>
  <si>
    <t>HR 2291</t>
  </si>
  <si>
    <t>HD 44691</t>
  </si>
  <si>
    <t>SAO 25731</t>
  </si>
  <si>
    <t>V1143 Cyg</t>
  </si>
  <si>
    <t>1RXS J193841.9+545823</t>
  </si>
  <si>
    <t>BD+54 2193</t>
  </si>
  <si>
    <t>HR 7484</t>
  </si>
  <si>
    <t>AAVSO 1936+54</t>
  </si>
  <si>
    <t>HD 185912</t>
  </si>
  <si>
    <t>SAO 31850</t>
  </si>
  <si>
    <t>ASASSN-V J193841.36+545826.7</t>
  </si>
  <si>
    <t>HIP 96620</t>
  </si>
  <si>
    <t>V1022 Cas</t>
  </si>
  <si>
    <t>ASASSN-V J235708.64+554220.0</t>
  </si>
  <si>
    <t>GSC 04005-01055</t>
  </si>
  <si>
    <t>HR 9059</t>
  </si>
  <si>
    <t>PPM 042381</t>
  </si>
  <si>
    <t>BD+54 3076</t>
  </si>
  <si>
    <t>HD 224355</t>
  </si>
  <si>
    <t>IRAS 23546+5525</t>
  </si>
  <si>
    <t>SAO 35917</t>
  </si>
  <si>
    <t>CSV 103136</t>
  </si>
  <si>
    <t>HIP 118077</t>
  </si>
  <si>
    <t>NSV 14773</t>
  </si>
  <si>
    <t>V695 CYG</t>
  </si>
  <si>
    <t>V695 Cyg</t>
  </si>
  <si>
    <t>31 Cyg A</t>
  </si>
  <si>
    <t>ADS 13554 A</t>
  </si>
  <si>
    <t>HD 192578</t>
  </si>
  <si>
    <t>IRC +50320</t>
  </si>
  <si>
    <t>omi Cyg 1</t>
  </si>
  <si>
    <t>BD+46 2882</t>
  </si>
  <si>
    <t>HIP 99675</t>
  </si>
  <si>
    <t>RAFGL 2531</t>
  </si>
  <si>
    <t>AAVSO 2010+46</t>
  </si>
  <si>
    <t>HD 192577</t>
  </si>
  <si>
    <t>HR 7735</t>
  </si>
  <si>
    <t>SAO 49337</t>
  </si>
  <si>
    <t>vrah</t>
  </si>
  <si>
    <t>vram</t>
  </si>
  <si>
    <t>vras</t>
  </si>
  <si>
    <t>vded</t>
  </si>
  <si>
    <t>vdem</t>
  </si>
  <si>
    <t>vdes</t>
  </si>
  <si>
    <t>BET AUR</t>
  </si>
  <si>
    <t>000-BBK-495</t>
  </si>
  <si>
    <t>A2IV+A2IV-V</t>
  </si>
  <si>
    <t>RR LYN</t>
  </si>
  <si>
    <t xml:space="preserve"> 000-BBL-318</t>
  </si>
  <si>
    <t>0618+56</t>
  </si>
  <si>
    <t>A7Vm+F3V</t>
  </si>
  <si>
    <t>V1143 CYG</t>
  </si>
  <si>
    <t>000-BCH-371</t>
  </si>
  <si>
    <t>1936+54</t>
  </si>
  <si>
    <t>F6Va</t>
  </si>
  <si>
    <t>000-BCK-989</t>
  </si>
  <si>
    <t>2010+46</t>
  </si>
  <si>
    <t>K4Iab+B4IV-V</t>
  </si>
  <si>
    <t>000-BCS-142</t>
  </si>
  <si>
    <t>F1/6V+F3V</t>
  </si>
  <si>
    <t>crah</t>
  </si>
  <si>
    <t>cram</t>
  </si>
  <si>
    <t>cras</t>
  </si>
  <si>
    <t>cded</t>
  </si>
  <si>
    <t>cdem</t>
  </si>
  <si>
    <t>cdes</t>
  </si>
  <si>
    <t>HD 38104</t>
  </si>
  <si>
    <t xml:space="preserve"> HD 43905</t>
  </si>
  <si>
    <t>HD 185395</t>
  </si>
  <si>
    <t>HD 224893</t>
  </si>
  <si>
    <t>krah</t>
  </si>
  <si>
    <t>kram</t>
  </si>
  <si>
    <t>kras</t>
  </si>
  <si>
    <t>kded</t>
  </si>
  <si>
    <t>kdem</t>
  </si>
  <si>
    <t>kdes</t>
  </si>
  <si>
    <t>HD 43905</t>
  </si>
  <si>
    <t>HD 46590</t>
  </si>
  <si>
    <t>HD 184006</t>
  </si>
  <si>
    <t>HD 218470</t>
  </si>
  <si>
    <t>T CRB</t>
  </si>
  <si>
    <t>000-BBW-825</t>
  </si>
  <si>
    <t>1555+26</t>
  </si>
  <si>
    <t>HD 143894</t>
  </si>
  <si>
    <t>HD 143107</t>
  </si>
  <si>
    <t>T CrB</t>
  </si>
  <si>
    <t>1SXPS J155930.1+255514</t>
  </si>
  <si>
    <t>HR 5958</t>
  </si>
  <si>
    <t>Nova Coronae Borealis 1866</t>
  </si>
  <si>
    <t>SWIFT J1559.6+2554</t>
  </si>
  <si>
    <t>3XMM J155930.1+255512</t>
  </si>
  <si>
    <t>ASASSN-V J155930.27+255511.9</t>
  </si>
  <si>
    <t>HD 143454</t>
  </si>
  <si>
    <t>MWC 413</t>
  </si>
  <si>
    <t>Nova CrB 1866</t>
  </si>
  <si>
    <t>X 15574+261</t>
  </si>
  <si>
    <t>AAVSO 1555+26</t>
  </si>
  <si>
    <t>BD+26 2765</t>
  </si>
  <si>
    <t>HIP 78322</t>
  </si>
  <si>
    <t>N CrB 1866</t>
  </si>
  <si>
    <t>SAO 84129</t>
  </si>
  <si>
    <t>zet 1 Sco</t>
  </si>
  <si>
    <t>zet Sco 1</t>
  </si>
  <si>
    <t>CPD-42 7545</t>
  </si>
  <si>
    <t>HR 6262</t>
  </si>
  <si>
    <t>MWC 43</t>
  </si>
  <si>
    <t>ASASSN-V J165359.57-422142.4</t>
  </si>
  <si>
    <t>HD 152236</t>
  </si>
  <si>
    <t>Hen 3-1273</t>
  </si>
  <si>
    <t>SAO 227375</t>
  </si>
  <si>
    <t>CD-42 11633</t>
  </si>
  <si>
    <t>HIP 82671</t>
  </si>
  <si>
    <t>MWC 243</t>
  </si>
  <si>
    <t>ZETA1 SCO</t>
  </si>
  <si>
    <t>#SOFTWARE=PEP_RI_v1.4.xls</t>
  </si>
  <si>
    <t>The sheet 'starparm_2024Jul15' contains the most recent catalogue of AAVSO PEP-stars. You can add your own stars to this list (unlock the worksheet first). The sources for (B-V) and (V-I)  are colour coded. Green is reliable. The legend starts in line 290.</t>
  </si>
  <si>
    <t>Erwin van Ballegoij (aavso.id.bve@home.nl), July 16, 2024</t>
  </si>
  <si>
    <t>ZET 1 SCO</t>
  </si>
  <si>
    <t>000-BFL-377</t>
  </si>
  <si>
    <t>V1022 CAS</t>
  </si>
  <si>
    <t>B1Iape</t>
  </si>
  <si>
    <t>HD 154948</t>
  </si>
  <si>
    <t>HD 1239</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</si>
</sst>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0"/>
    <numFmt numFmtId="166" formatCode="0.000"/>
    <numFmt numFmtId="167" formatCode="#.0000"/>
    <numFmt numFmtId="168" formatCode="0.000000"/>
    <numFmt numFmtId="169" formatCode="0.0000000000"/>
    <numFmt numFmtId="170" formatCode="0.00000"/>
    <numFmt numFmtId="171" formatCode="0.0000"/>
    <numFmt numFmtId="172" formatCode="#,##0.000"/>
    <numFmt numFmtId="173" formatCode="&quot;Ja&quot;;&quot;Ja&quot;;&quot;Nee&quot;"/>
    <numFmt numFmtId="174" formatCode="&quot;Waar&quot;;&quot;Waar&quot;;&quot;Onwaar&quot;"/>
    <numFmt numFmtId="175" formatCode="&quot;Aan&quot;;&quot;Aan&quot;;&quot;Uit&quot;"/>
    <numFmt numFmtId="176" formatCode="[$€-2]\ #.##000_);[Red]\([$€-2]\ #.##000\)"/>
  </numFmts>
  <fonts count="82">
    <font>
      <sz val="10"/>
      <name val="Arial"/>
      <family val="2"/>
    </font>
    <font>
      <sz val="12"/>
      <color indexed="8"/>
      <name val="Calibri"/>
      <family val="2"/>
    </font>
    <font>
      <sz val="12"/>
      <name val="Arial"/>
      <family val="2"/>
    </font>
    <font>
      <b/>
      <sz val="11"/>
      <name val="Arial"/>
      <family val="2"/>
    </font>
    <font>
      <sz val="11"/>
      <name val="Arial"/>
      <family val="2"/>
    </font>
    <font>
      <sz val="11"/>
      <color indexed="31"/>
      <name val="Arial"/>
      <family val="2"/>
    </font>
    <font>
      <sz val="11"/>
      <color indexed="8"/>
      <name val="Arial"/>
      <family val="2"/>
    </font>
    <font>
      <b/>
      <sz val="12"/>
      <name val="Arial"/>
      <family val="2"/>
    </font>
    <font>
      <sz val="12"/>
      <name val="Courier New"/>
      <family val="1"/>
    </font>
    <font>
      <i/>
      <sz val="12"/>
      <name val="Arial"/>
      <family val="2"/>
    </font>
    <font>
      <sz val="12"/>
      <name val="Calibri"/>
      <family val="2"/>
    </font>
    <font>
      <b/>
      <sz val="11"/>
      <color indexed="8"/>
      <name val="Symbol"/>
      <family val="0"/>
    </font>
    <font>
      <b/>
      <sz val="11"/>
      <name val="Symbol"/>
      <family val="0"/>
    </font>
    <font>
      <sz val="12"/>
      <color indexed="8"/>
      <name val="Arial"/>
      <family val="2"/>
    </font>
    <font>
      <b/>
      <sz val="12"/>
      <color indexed="8"/>
      <name val="Arial"/>
      <family val="2"/>
    </font>
    <font>
      <sz val="8"/>
      <name val="Arial"/>
      <family val="2"/>
    </font>
    <font>
      <sz val="10"/>
      <color indexed="8"/>
      <name val="Tahoma"/>
      <family val="2"/>
    </font>
    <font>
      <b/>
      <sz val="10"/>
      <color indexed="8"/>
      <name val="Tahoma"/>
      <family val="2"/>
    </font>
    <font>
      <b/>
      <sz val="10"/>
      <name val="Arial"/>
      <family val="2"/>
    </font>
    <font>
      <b/>
      <sz val="11"/>
      <color indexed="8"/>
      <name val="Arial"/>
      <family val="2"/>
    </font>
    <font>
      <sz val="10"/>
      <color indexed="8"/>
      <name val="Calibri"/>
      <family val="2"/>
    </font>
    <font>
      <sz val="12"/>
      <color indexed="9"/>
      <name val="Calibri"/>
      <family val="2"/>
    </font>
    <font>
      <b/>
      <sz val="12"/>
      <color indexed="52"/>
      <name val="Calibri"/>
      <family val="2"/>
    </font>
    <font>
      <b/>
      <sz val="12"/>
      <color indexed="9"/>
      <name val="Calibri"/>
      <family val="2"/>
    </font>
    <font>
      <sz val="12"/>
      <color indexed="52"/>
      <name val="Calibri"/>
      <family val="2"/>
    </font>
    <font>
      <u val="single"/>
      <sz val="10"/>
      <color indexed="36"/>
      <name val="Arial"/>
      <family val="2"/>
    </font>
    <font>
      <sz val="12"/>
      <color indexed="17"/>
      <name val="Calibri"/>
      <family val="2"/>
    </font>
    <font>
      <u val="single"/>
      <sz val="10"/>
      <color indexed="39"/>
      <name val="Arial"/>
      <family val="2"/>
    </font>
    <font>
      <sz val="12"/>
      <color indexed="62"/>
      <name val="Calibri"/>
      <family val="2"/>
    </font>
    <font>
      <b/>
      <sz val="15"/>
      <color indexed="62"/>
      <name val="Calibri"/>
      <family val="2"/>
    </font>
    <font>
      <b/>
      <sz val="13"/>
      <color indexed="62"/>
      <name val="Calibri"/>
      <family val="2"/>
    </font>
    <font>
      <b/>
      <sz val="11"/>
      <color indexed="62"/>
      <name val="Calibri"/>
      <family val="2"/>
    </font>
    <font>
      <sz val="12"/>
      <color indexed="60"/>
      <name val="Calibri"/>
      <family val="2"/>
    </font>
    <font>
      <sz val="12"/>
      <color indexed="14"/>
      <name val="Calibri"/>
      <family val="2"/>
    </font>
    <font>
      <sz val="18"/>
      <color indexed="62"/>
      <name val="Cambria"/>
      <family val="2"/>
    </font>
    <font>
      <b/>
      <sz val="12"/>
      <color indexed="8"/>
      <name val="Calibri"/>
      <family val="2"/>
    </font>
    <font>
      <b/>
      <sz val="12"/>
      <color indexed="63"/>
      <name val="Calibri"/>
      <family val="2"/>
    </font>
    <font>
      <i/>
      <sz val="12"/>
      <color indexed="23"/>
      <name val="Calibri"/>
      <family val="2"/>
    </font>
    <font>
      <sz val="12"/>
      <color indexed="10"/>
      <name val="Calibri"/>
      <family val="2"/>
    </font>
    <font>
      <sz val="10"/>
      <color indexed="8"/>
      <name val="Arial"/>
      <family val="2"/>
    </font>
    <font>
      <sz val="11"/>
      <color indexed="9"/>
      <name val="Arial"/>
      <family val="2"/>
    </font>
    <font>
      <b/>
      <sz val="11"/>
      <color indexed="9"/>
      <name val="Arial"/>
      <family val="2"/>
    </font>
    <font>
      <b/>
      <sz val="11"/>
      <color indexed="9"/>
      <name val="Symbol"/>
      <family val="0"/>
    </font>
    <font>
      <sz val="12"/>
      <color indexed="8"/>
      <name val="Courier New"/>
      <family val="1"/>
    </font>
    <font>
      <b/>
      <sz val="12"/>
      <color indexed="10"/>
      <name val="Arial"/>
      <family val="2"/>
    </font>
    <font>
      <sz val="14"/>
      <color indexed="8"/>
      <name val="Arial"/>
      <family val="2"/>
    </font>
    <font>
      <b/>
      <sz val="10"/>
      <color indexed="8"/>
      <name val="Arial"/>
      <family val="2"/>
    </font>
    <font>
      <b/>
      <sz val="12"/>
      <name val="Calibri"/>
      <family val="2"/>
    </font>
    <font>
      <sz val="12"/>
      <color theme="1"/>
      <name val="Calibri"/>
      <family val="2"/>
    </font>
    <font>
      <sz val="12"/>
      <color theme="0"/>
      <name val="Calibri"/>
      <family val="2"/>
    </font>
    <font>
      <b/>
      <sz val="12"/>
      <color rgb="FFFA7D00"/>
      <name val="Calibri"/>
      <family val="2"/>
    </font>
    <font>
      <b/>
      <sz val="12"/>
      <color theme="0"/>
      <name val="Calibri"/>
      <family val="2"/>
    </font>
    <font>
      <sz val="12"/>
      <color rgb="FFFA7D00"/>
      <name val="Calibri"/>
      <family val="2"/>
    </font>
    <font>
      <u val="single"/>
      <sz val="10"/>
      <color theme="11"/>
      <name val="Arial"/>
      <family val="2"/>
    </font>
    <font>
      <sz val="12"/>
      <color rgb="FF006100"/>
      <name val="Calibri"/>
      <family val="2"/>
    </font>
    <font>
      <u val="single"/>
      <sz val="10"/>
      <color theme="10"/>
      <name val="Arial"/>
      <family val="2"/>
    </font>
    <font>
      <sz val="12"/>
      <color rgb="FF3F3F76"/>
      <name val="Calibri"/>
      <family val="2"/>
    </font>
    <font>
      <b/>
      <sz val="15"/>
      <color theme="3"/>
      <name val="Calibri"/>
      <family val="2"/>
    </font>
    <font>
      <b/>
      <sz val="13"/>
      <color theme="3"/>
      <name val="Calibri"/>
      <family val="2"/>
    </font>
    <font>
      <b/>
      <sz val="11"/>
      <color theme="3"/>
      <name val="Calibri"/>
      <family val="2"/>
    </font>
    <font>
      <sz val="12"/>
      <color rgb="FF9C5700"/>
      <name val="Calibri"/>
      <family val="2"/>
    </font>
    <font>
      <sz val="12"/>
      <color rgb="FF9C0006"/>
      <name val="Calibri"/>
      <family val="2"/>
    </font>
    <font>
      <sz val="18"/>
      <color theme="3"/>
      <name val="Cambria"/>
      <family val="2"/>
    </font>
    <font>
      <b/>
      <sz val="12"/>
      <color theme="1"/>
      <name val="Calibri"/>
      <family val="2"/>
    </font>
    <font>
      <b/>
      <sz val="12"/>
      <color rgb="FF3F3F3F"/>
      <name val="Calibri"/>
      <family val="2"/>
    </font>
    <font>
      <i/>
      <sz val="12"/>
      <color rgb="FF7F7F7F"/>
      <name val="Calibri"/>
      <family val="2"/>
    </font>
    <font>
      <sz val="12"/>
      <color rgb="FFFF0000"/>
      <name val="Calibri"/>
      <family val="2"/>
    </font>
    <font>
      <b/>
      <sz val="11"/>
      <color theme="1"/>
      <name val="Arial"/>
      <family val="2"/>
    </font>
    <font>
      <sz val="11"/>
      <color theme="1"/>
      <name val="Arial"/>
      <family val="2"/>
    </font>
    <font>
      <sz val="10"/>
      <color theme="1"/>
      <name val="Arial"/>
      <family val="2"/>
    </font>
    <font>
      <sz val="11"/>
      <color theme="0"/>
      <name val="Arial"/>
      <family val="2"/>
    </font>
    <font>
      <b/>
      <sz val="11"/>
      <color theme="0"/>
      <name val="Arial"/>
      <family val="2"/>
    </font>
    <font>
      <b/>
      <sz val="11"/>
      <color theme="0"/>
      <name val="Symbol"/>
      <family val="0"/>
    </font>
    <font>
      <sz val="12"/>
      <color rgb="FF000000"/>
      <name val="Courier New"/>
      <family val="1"/>
    </font>
    <font>
      <b/>
      <sz val="12"/>
      <color rgb="FFFF0000"/>
      <name val="Arial"/>
      <family val="2"/>
    </font>
    <font>
      <sz val="12"/>
      <color theme="1"/>
      <name val="Arial"/>
      <family val="2"/>
    </font>
    <font>
      <sz val="14"/>
      <color theme="1"/>
      <name val="Arial"/>
      <family val="2"/>
    </font>
    <font>
      <b/>
      <sz val="10"/>
      <color theme="1"/>
      <name val="Arial"/>
      <family val="2"/>
    </font>
    <font>
      <sz val="10"/>
      <color rgb="FF000000"/>
      <name val="Calibri"/>
      <family val="2"/>
    </font>
    <font>
      <sz val="11"/>
      <color rgb="FFCCCCFF"/>
      <name val="Arial"/>
      <family val="2"/>
    </font>
    <font>
      <b/>
      <sz val="12"/>
      <color rgb="FF000000"/>
      <name val="Calibri"/>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1"/>
        <bgColor indexed="64"/>
      </patternFill>
    </fill>
    <fill>
      <patternFill patternType="solid">
        <fgColor indexed="43"/>
        <bgColor indexed="64"/>
      </patternFill>
    </fill>
    <fill>
      <patternFill patternType="solid">
        <fgColor rgb="FFCCCCFF"/>
        <bgColor indexed="64"/>
      </patternFill>
    </fill>
    <fill>
      <patternFill patternType="solid">
        <fgColor rgb="FFCCCCFF"/>
        <bgColor indexed="64"/>
      </patternFill>
    </fill>
    <fill>
      <patternFill patternType="solid">
        <fgColor rgb="FFFFFF99"/>
        <bgColor indexed="64"/>
      </patternFill>
    </fill>
    <fill>
      <patternFill patternType="solid">
        <fgColor rgb="FFFFFF99"/>
        <bgColor indexed="64"/>
      </patternFill>
    </fill>
    <fill>
      <patternFill patternType="solid">
        <fgColor rgb="FFCCCCFF"/>
        <bgColor indexed="64"/>
      </patternFill>
    </fill>
    <fill>
      <patternFill patternType="solid">
        <fgColor rgb="FFFFFF99"/>
        <bgColor indexed="64"/>
      </patternFill>
    </fill>
    <fill>
      <patternFill patternType="solid">
        <fgColor theme="5" tint="-0.24997000396251678"/>
        <bgColor indexed="64"/>
      </patternFill>
    </fill>
    <fill>
      <patternFill patternType="solid">
        <fgColor rgb="FF963634"/>
        <bgColor indexed="64"/>
      </patternFill>
    </fill>
    <fill>
      <patternFill patternType="solid">
        <fgColor rgb="FF963634"/>
        <bgColor indexed="64"/>
      </patternFill>
    </fill>
    <fill>
      <patternFill patternType="solid">
        <fgColor rgb="FFFFFF99"/>
        <bgColor indexed="64"/>
      </patternFill>
    </fill>
    <fill>
      <patternFill patternType="solid">
        <fgColor rgb="FFCCCCFF"/>
        <bgColor indexed="64"/>
      </patternFill>
    </fill>
    <fill>
      <patternFill patternType="solid">
        <fgColor rgb="FFFF0000"/>
        <bgColor indexed="64"/>
      </patternFill>
    </fill>
    <fill>
      <patternFill patternType="solid">
        <fgColor rgb="FFFF0000"/>
        <bgColor indexed="64"/>
      </patternFill>
    </fill>
    <fill>
      <patternFill patternType="solid">
        <fgColor rgb="FFFF0000"/>
        <bgColor indexed="64"/>
      </patternFill>
    </fill>
    <fill>
      <patternFill patternType="solid">
        <fgColor theme="5" tint="-0.24997000396251678"/>
        <bgColor indexed="64"/>
      </patternFill>
    </fill>
    <fill>
      <patternFill patternType="solid">
        <fgColor theme="5"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style="thin"/>
      <bottom/>
    </border>
    <border>
      <left style="thin"/>
      <right style="thin"/>
      <top/>
      <bottom style="thin"/>
    </border>
    <border>
      <left/>
      <right style="thin"/>
      <top style="thin"/>
      <bottom/>
    </border>
    <border>
      <left/>
      <right style="thin"/>
      <top/>
      <bottom/>
    </border>
    <border>
      <left/>
      <right style="thin"/>
      <top/>
      <bottom style="thin"/>
    </border>
    <border>
      <left style="thin"/>
      <right/>
      <top/>
      <bottom/>
    </border>
    <border>
      <left style="thin"/>
      <right style="thin"/>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0" fillId="31" borderId="7" applyNumberFormat="0" applyFont="0" applyAlignment="0" applyProtection="0"/>
    <xf numFmtId="0" fontId="61" fillId="32"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cellStyleXfs>
  <cellXfs count="236">
    <xf numFmtId="0" fontId="0" fillId="0" borderId="0" xfId="0" applyAlignment="1">
      <alignment/>
    </xf>
    <xf numFmtId="0" fontId="4" fillId="0" borderId="0" xfId="0" applyFont="1" applyAlignment="1">
      <alignment/>
    </xf>
    <xf numFmtId="0" fontId="3" fillId="0" borderId="0" xfId="0" applyFont="1" applyAlignment="1">
      <alignment/>
    </xf>
    <xf numFmtId="0" fontId="67" fillId="33" borderId="0" xfId="0" applyFont="1" applyFill="1" applyAlignment="1">
      <alignment/>
    </xf>
    <xf numFmtId="0" fontId="2" fillId="0" borderId="0" xfId="0" applyFont="1" applyAlignment="1">
      <alignment/>
    </xf>
    <xf numFmtId="0" fontId="8" fillId="0" borderId="0" xfId="0" applyFont="1" applyAlignment="1">
      <alignment/>
    </xf>
    <xf numFmtId="0" fontId="2" fillId="0" borderId="0" xfId="0" applyFont="1" applyAlignment="1">
      <alignment wrapText="1"/>
    </xf>
    <xf numFmtId="0" fontId="7" fillId="0" borderId="0" xfId="0" applyFont="1" applyAlignment="1">
      <alignment wrapText="1"/>
    </xf>
    <xf numFmtId="0" fontId="9" fillId="0" borderId="0" xfId="0" applyFont="1" applyAlignment="1">
      <alignment/>
    </xf>
    <xf numFmtId="1" fontId="2" fillId="34" borderId="10" xfId="0" applyNumberFormat="1" applyFont="1" applyFill="1" applyBorder="1" applyAlignment="1" applyProtection="1">
      <alignment/>
      <protection locked="0"/>
    </xf>
    <xf numFmtId="1" fontId="2" fillId="34" borderId="11" xfId="0" applyNumberFormat="1" applyFont="1" applyFill="1" applyBorder="1" applyAlignment="1" applyProtection="1">
      <alignment/>
      <protection locked="0"/>
    </xf>
    <xf numFmtId="1" fontId="2" fillId="34" borderId="12" xfId="0" applyNumberFormat="1" applyFont="1" applyFill="1" applyBorder="1" applyAlignment="1" applyProtection="1">
      <alignment/>
      <protection locked="0"/>
    </xf>
    <xf numFmtId="1" fontId="2" fillId="35" borderId="13" xfId="0" applyNumberFormat="1" applyFont="1" applyFill="1" applyBorder="1" applyAlignment="1">
      <alignment/>
    </xf>
    <xf numFmtId="1" fontId="2" fillId="35" borderId="14" xfId="0" applyNumberFormat="1" applyFont="1" applyFill="1" applyBorder="1" applyAlignment="1">
      <alignment/>
    </xf>
    <xf numFmtId="1" fontId="2" fillId="35" borderId="15" xfId="0" applyNumberFormat="1" applyFont="1" applyFill="1" applyBorder="1" applyAlignment="1">
      <alignment/>
    </xf>
    <xf numFmtId="0" fontId="3" fillId="0" borderId="0" xfId="0" applyFont="1" applyAlignment="1" applyProtection="1">
      <alignment/>
      <protection hidden="1"/>
    </xf>
    <xf numFmtId="0" fontId="4" fillId="0" borderId="0" xfId="0" applyFont="1" applyAlignment="1" applyProtection="1">
      <alignment/>
      <protection hidden="1"/>
    </xf>
    <xf numFmtId="166" fontId="4" fillId="0" borderId="0" xfId="0" applyNumberFormat="1" applyFont="1" applyAlignment="1" applyProtection="1">
      <alignment/>
      <protection hidden="1"/>
    </xf>
    <xf numFmtId="171" fontId="4" fillId="0" borderId="0" xfId="0" applyNumberFormat="1" applyFont="1" applyAlignment="1" applyProtection="1">
      <alignment/>
      <protection hidden="1"/>
    </xf>
    <xf numFmtId="0" fontId="4" fillId="0" borderId="0" xfId="0" applyFont="1" applyAlignment="1" applyProtection="1">
      <alignment horizontal="right"/>
      <protection hidden="1"/>
    </xf>
    <xf numFmtId="0" fontId="68" fillId="33" borderId="0" xfId="0" applyFont="1" applyFill="1" applyAlignment="1">
      <alignment/>
    </xf>
    <xf numFmtId="171" fontId="68" fillId="33" borderId="0" xfId="0" applyNumberFormat="1" applyFont="1" applyFill="1" applyAlignment="1">
      <alignment/>
    </xf>
    <xf numFmtId="164" fontId="68" fillId="33" borderId="0" xfId="0" applyNumberFormat="1" applyFont="1" applyFill="1" applyAlignment="1">
      <alignment/>
    </xf>
    <xf numFmtId="165" fontId="68" fillId="33" borderId="0" xfId="0" applyNumberFormat="1" applyFont="1" applyFill="1" applyAlignment="1">
      <alignment/>
    </xf>
    <xf numFmtId="0" fontId="69" fillId="0" borderId="0" xfId="0" applyFont="1" applyAlignment="1">
      <alignment/>
    </xf>
    <xf numFmtId="0" fontId="67" fillId="36" borderId="0" xfId="0" applyFont="1" applyFill="1" applyAlignment="1">
      <alignment/>
    </xf>
    <xf numFmtId="170" fontId="68" fillId="33" borderId="0" xfId="0" applyNumberFormat="1" applyFont="1" applyFill="1" applyAlignment="1">
      <alignment/>
    </xf>
    <xf numFmtId="167" fontId="68" fillId="33" borderId="0" xfId="0" applyNumberFormat="1" applyFont="1" applyFill="1" applyAlignment="1">
      <alignment/>
    </xf>
    <xf numFmtId="166" fontId="67" fillId="33" borderId="0" xfId="0" applyNumberFormat="1" applyFont="1" applyFill="1" applyAlignment="1">
      <alignment/>
    </xf>
    <xf numFmtId="0" fontId="67" fillId="33" borderId="0" xfId="0" applyFont="1" applyFill="1" applyAlignment="1">
      <alignment horizontal="left"/>
    </xf>
    <xf numFmtId="171" fontId="69" fillId="0" borderId="0" xfId="0" applyNumberFormat="1" applyFont="1" applyAlignment="1">
      <alignment/>
    </xf>
    <xf numFmtId="2" fontId="4" fillId="0" borderId="0" xfId="0" applyNumberFormat="1" applyFont="1" applyAlignment="1" applyProtection="1">
      <alignment/>
      <protection hidden="1"/>
    </xf>
    <xf numFmtId="14" fontId="4" fillId="37" borderId="0" xfId="0" applyNumberFormat="1" applyFont="1" applyFill="1" applyAlignment="1" applyProtection="1">
      <alignment/>
      <protection locked="0"/>
    </xf>
    <xf numFmtId="14" fontId="4" fillId="38" borderId="11" xfId="0" applyNumberFormat="1" applyFont="1" applyFill="1" applyBorder="1" applyAlignment="1" applyProtection="1">
      <alignment/>
      <protection locked="0"/>
    </xf>
    <xf numFmtId="14" fontId="4" fillId="38" borderId="10" xfId="0" applyNumberFormat="1" applyFont="1" applyFill="1" applyBorder="1" applyAlignment="1" applyProtection="1">
      <alignment/>
      <protection locked="0"/>
    </xf>
    <xf numFmtId="14" fontId="4" fillId="38" borderId="12" xfId="0" applyNumberFormat="1" applyFont="1" applyFill="1" applyBorder="1" applyAlignment="1" applyProtection="1">
      <alignment/>
      <protection locked="0"/>
    </xf>
    <xf numFmtId="165" fontId="68" fillId="36" borderId="0" xfId="0" applyNumberFormat="1" applyFont="1" applyFill="1" applyAlignment="1">
      <alignment/>
    </xf>
    <xf numFmtId="0" fontId="69" fillId="39" borderId="0" xfId="0" applyFont="1" applyFill="1" applyAlignment="1">
      <alignment/>
    </xf>
    <xf numFmtId="166" fontId="4" fillId="40" borderId="0" xfId="0" applyNumberFormat="1" applyFont="1" applyFill="1" applyAlignment="1" applyProtection="1">
      <alignment horizontal="right"/>
      <protection locked="0"/>
    </xf>
    <xf numFmtId="2" fontId="4" fillId="34" borderId="0" xfId="0" applyNumberFormat="1" applyFont="1" applyFill="1" applyAlignment="1" applyProtection="1">
      <alignment/>
      <protection locked="0"/>
    </xf>
    <xf numFmtId="0" fontId="70" fillId="41" borderId="0" xfId="0" applyFont="1" applyFill="1" applyAlignment="1" applyProtection="1">
      <alignment/>
      <protection hidden="1"/>
    </xf>
    <xf numFmtId="171" fontId="70" fillId="41" borderId="0" xfId="0" applyNumberFormat="1" applyFont="1" applyFill="1" applyAlignment="1" applyProtection="1">
      <alignment/>
      <protection hidden="1"/>
    </xf>
    <xf numFmtId="0" fontId="71" fillId="41" borderId="0" xfId="0" applyFont="1" applyFill="1" applyAlignment="1" applyProtection="1">
      <alignment/>
      <protection hidden="1"/>
    </xf>
    <xf numFmtId="171" fontId="71" fillId="41" borderId="0" xfId="0" applyNumberFormat="1" applyFont="1" applyFill="1" applyAlignment="1" applyProtection="1">
      <alignment/>
      <protection hidden="1"/>
    </xf>
    <xf numFmtId="0" fontId="72" fillId="41" borderId="0" xfId="0" applyFont="1" applyFill="1" applyAlignment="1" applyProtection="1">
      <alignment/>
      <protection hidden="1"/>
    </xf>
    <xf numFmtId="0" fontId="70" fillId="0" borderId="0" xfId="0" applyFont="1" applyAlignment="1" applyProtection="1">
      <alignment/>
      <protection hidden="1"/>
    </xf>
    <xf numFmtId="171" fontId="70" fillId="0" borderId="0" xfId="0" applyNumberFormat="1" applyFont="1" applyAlignment="1" applyProtection="1">
      <alignment/>
      <protection hidden="1"/>
    </xf>
    <xf numFmtId="0" fontId="70" fillId="42" borderId="0" xfId="0" applyFont="1" applyFill="1" applyAlignment="1" applyProtection="1">
      <alignment/>
      <protection hidden="1"/>
    </xf>
    <xf numFmtId="166" fontId="70" fillId="42" borderId="0" xfId="0" applyNumberFormat="1" applyFont="1" applyFill="1" applyAlignment="1" applyProtection="1">
      <alignment/>
      <protection hidden="1"/>
    </xf>
    <xf numFmtId="0" fontId="70" fillId="42" borderId="0" xfId="0" applyFont="1" applyFill="1" applyAlignment="1" applyProtection="1">
      <alignment horizontal="right"/>
      <protection hidden="1"/>
    </xf>
    <xf numFmtId="166" fontId="70" fillId="43" borderId="0" xfId="0" applyNumberFormat="1" applyFont="1" applyFill="1" applyAlignment="1" applyProtection="1">
      <alignment/>
      <protection hidden="1"/>
    </xf>
    <xf numFmtId="0" fontId="71" fillId="42" borderId="0" xfId="0" applyFont="1" applyFill="1" applyAlignment="1" applyProtection="1">
      <alignment/>
      <protection hidden="1"/>
    </xf>
    <xf numFmtId="0" fontId="70" fillId="43" borderId="0" xfId="0" applyFont="1" applyFill="1" applyAlignment="1" applyProtection="1">
      <alignment horizontal="right"/>
      <protection hidden="1"/>
    </xf>
    <xf numFmtId="166" fontId="70" fillId="43" borderId="0" xfId="0" applyNumberFormat="1" applyFont="1" applyFill="1" applyAlignment="1" applyProtection="1">
      <alignment horizontal="right"/>
      <protection hidden="1"/>
    </xf>
    <xf numFmtId="165" fontId="70" fillId="43" borderId="0" xfId="0" applyNumberFormat="1" applyFont="1" applyFill="1" applyAlignment="1" applyProtection="1">
      <alignment horizontal="right"/>
      <protection hidden="1"/>
    </xf>
    <xf numFmtId="1" fontId="70" fillId="41" borderId="0" xfId="0" applyNumberFormat="1" applyFont="1" applyFill="1" applyAlignment="1" applyProtection="1">
      <alignment/>
      <protection hidden="1"/>
    </xf>
    <xf numFmtId="171" fontId="70" fillId="42" borderId="0" xfId="0" applyNumberFormat="1" applyFont="1" applyFill="1" applyAlignment="1" applyProtection="1">
      <alignment/>
      <protection hidden="1"/>
    </xf>
    <xf numFmtId="166" fontId="4" fillId="42" borderId="0" xfId="0" applyNumberFormat="1" applyFont="1" applyFill="1" applyAlignment="1" applyProtection="1">
      <alignment/>
      <protection hidden="1"/>
    </xf>
    <xf numFmtId="0" fontId="4" fillId="42" borderId="0" xfId="0" applyFont="1" applyFill="1" applyAlignment="1" applyProtection="1">
      <alignment/>
      <protection hidden="1"/>
    </xf>
    <xf numFmtId="0" fontId="73" fillId="0" borderId="0" xfId="0" applyFont="1" applyAlignment="1">
      <alignment horizontal="left" vertical="center" wrapText="1"/>
    </xf>
    <xf numFmtId="0" fontId="8" fillId="0" borderId="0" xfId="0" applyFont="1" applyAlignment="1">
      <alignment wrapText="1"/>
    </xf>
    <xf numFmtId="0" fontId="67" fillId="38" borderId="0" xfId="0" applyFont="1" applyFill="1" applyAlignment="1" applyProtection="1">
      <alignment horizontal="center"/>
      <protection locked="0"/>
    </xf>
    <xf numFmtId="0" fontId="74" fillId="0" borderId="0" xfId="0" applyFont="1" applyAlignment="1">
      <alignment wrapText="1"/>
    </xf>
    <xf numFmtId="0" fontId="7" fillId="0" borderId="0" xfId="0" applyFont="1" applyAlignment="1">
      <alignment/>
    </xf>
    <xf numFmtId="0" fontId="75" fillId="0" borderId="0" xfId="0" applyFont="1" applyAlignment="1">
      <alignment wrapText="1"/>
    </xf>
    <xf numFmtId="0" fontId="76" fillId="35" borderId="16" xfId="0" applyFont="1" applyFill="1" applyBorder="1" applyAlignment="1" quotePrefix="1">
      <alignment horizontal="right" vertical="top"/>
    </xf>
    <xf numFmtId="0" fontId="76" fillId="35" borderId="10" xfId="0" applyFont="1" applyFill="1" applyBorder="1" applyAlignment="1">
      <alignment horizontal="right" vertical="top"/>
    </xf>
    <xf numFmtId="2" fontId="4" fillId="37" borderId="0" xfId="0" applyNumberFormat="1" applyFont="1" applyFill="1" applyAlignment="1" applyProtection="1">
      <alignment horizontal="right"/>
      <protection locked="0"/>
    </xf>
    <xf numFmtId="1" fontId="71" fillId="42" borderId="0" xfId="0" applyNumberFormat="1" applyFont="1" applyFill="1" applyAlignment="1" applyProtection="1">
      <alignment/>
      <protection hidden="1"/>
    </xf>
    <xf numFmtId="166" fontId="70" fillId="42" borderId="0" xfId="0" applyNumberFormat="1" applyFont="1" applyFill="1" applyAlignment="1" applyProtection="1">
      <alignment horizontal="right"/>
      <protection hidden="1"/>
    </xf>
    <xf numFmtId="0" fontId="0" fillId="44" borderId="0" xfId="0" applyFill="1" applyAlignment="1" applyProtection="1">
      <alignment/>
      <protection locked="0"/>
    </xf>
    <xf numFmtId="0" fontId="77" fillId="39" borderId="0" xfId="0" applyFont="1" applyFill="1" applyAlignment="1" quotePrefix="1">
      <alignment/>
    </xf>
    <xf numFmtId="0" fontId="8" fillId="0" borderId="0" xfId="0" applyFont="1" applyAlignment="1">
      <alignment horizontal="left" wrapText="1"/>
    </xf>
    <xf numFmtId="0" fontId="73" fillId="0" borderId="0" xfId="0" applyFont="1" applyAlignment="1">
      <alignment horizontal="left" wrapText="1"/>
    </xf>
    <xf numFmtId="0" fontId="73" fillId="0" borderId="0" xfId="0" applyFont="1" applyAlignment="1">
      <alignment vertical="center" wrapText="1"/>
    </xf>
    <xf numFmtId="166" fontId="0" fillId="0" borderId="0" xfId="0" applyNumberFormat="1" applyAlignment="1">
      <alignment/>
    </xf>
    <xf numFmtId="166" fontId="70" fillId="41" borderId="0" xfId="0" applyNumberFormat="1" applyFont="1" applyFill="1" applyAlignment="1" applyProtection="1">
      <alignment/>
      <protection hidden="1"/>
    </xf>
    <xf numFmtId="166" fontId="71" fillId="42" borderId="0" xfId="0" applyNumberFormat="1" applyFont="1" applyFill="1" applyAlignment="1" applyProtection="1">
      <alignment/>
      <protection hidden="1"/>
    </xf>
    <xf numFmtId="166" fontId="70" fillId="0" borderId="0" xfId="0" applyNumberFormat="1" applyFont="1" applyAlignment="1" applyProtection="1">
      <alignment/>
      <protection hidden="1"/>
    </xf>
    <xf numFmtId="21" fontId="4" fillId="44" borderId="11" xfId="0" applyNumberFormat="1" applyFont="1" applyFill="1" applyBorder="1" applyAlignment="1" applyProtection="1">
      <alignment/>
      <protection locked="0"/>
    </xf>
    <xf numFmtId="0" fontId="4" fillId="44" borderId="11" xfId="0" applyFont="1" applyFill="1" applyBorder="1" applyAlignment="1" applyProtection="1">
      <alignment/>
      <protection locked="0"/>
    </xf>
    <xf numFmtId="21" fontId="4" fillId="44" borderId="10" xfId="0" applyNumberFormat="1" applyFont="1" applyFill="1" applyBorder="1" applyAlignment="1" applyProtection="1">
      <alignment/>
      <protection locked="0"/>
    </xf>
    <xf numFmtId="0" fontId="4" fillId="44" borderId="10" xfId="0" applyFont="1" applyFill="1" applyBorder="1" applyAlignment="1" applyProtection="1">
      <alignment/>
      <protection locked="0"/>
    </xf>
    <xf numFmtId="21" fontId="4" fillId="44" borderId="12" xfId="0" applyNumberFormat="1" applyFont="1" applyFill="1" applyBorder="1" applyAlignment="1" applyProtection="1">
      <alignment/>
      <protection locked="0"/>
    </xf>
    <xf numFmtId="0" fontId="4" fillId="44" borderId="12" xfId="0" applyFont="1" applyFill="1" applyBorder="1" applyAlignment="1" applyProtection="1">
      <alignment/>
      <protection locked="0"/>
    </xf>
    <xf numFmtId="0" fontId="18" fillId="0" borderId="0" xfId="0" applyFont="1" applyAlignment="1">
      <alignment/>
    </xf>
    <xf numFmtId="0" fontId="78" fillId="0" borderId="0" xfId="0" applyFont="1" applyAlignment="1">
      <alignment/>
    </xf>
    <xf numFmtId="0" fontId="55" fillId="0" borderId="0" xfId="44" applyAlignment="1">
      <alignment/>
    </xf>
    <xf numFmtId="0" fontId="4" fillId="39" borderId="0" xfId="0" applyFont="1" applyFill="1" applyAlignment="1">
      <alignment/>
    </xf>
    <xf numFmtId="0" fontId="3" fillId="33" borderId="0" xfId="0" applyFont="1" applyFill="1" applyAlignment="1">
      <alignment/>
    </xf>
    <xf numFmtId="0" fontId="4" fillId="33" borderId="0" xfId="0" applyFont="1" applyFill="1" applyAlignment="1">
      <alignment/>
    </xf>
    <xf numFmtId="164" fontId="4" fillId="33" borderId="0" xfId="0" applyNumberFormat="1" applyFont="1" applyFill="1" applyAlignment="1">
      <alignment/>
    </xf>
    <xf numFmtId="165" fontId="4" fillId="33" borderId="0" xfId="0" applyNumberFormat="1" applyFont="1" applyFill="1" applyAlignment="1">
      <alignment/>
    </xf>
    <xf numFmtId="167" fontId="4" fillId="33" borderId="0" xfId="0" applyNumberFormat="1" applyFont="1" applyFill="1" applyAlignment="1">
      <alignment horizontal="left"/>
    </xf>
    <xf numFmtId="170" fontId="3" fillId="33" borderId="0" xfId="0" applyNumberFormat="1" applyFont="1" applyFill="1" applyAlignment="1">
      <alignment/>
    </xf>
    <xf numFmtId="0" fontId="79" fillId="36" borderId="0" xfId="0" applyFont="1" applyFill="1" applyAlignment="1">
      <alignment/>
    </xf>
    <xf numFmtId="165" fontId="4" fillId="36" borderId="0" xfId="0" applyNumberFormat="1" applyFont="1" applyFill="1" applyAlignment="1">
      <alignment/>
    </xf>
    <xf numFmtId="0" fontId="6" fillId="33" borderId="0" xfId="0" applyFont="1" applyFill="1" applyAlignment="1">
      <alignment/>
    </xf>
    <xf numFmtId="168" fontId="6" fillId="33" borderId="0" xfId="0" applyNumberFormat="1" applyFont="1" applyFill="1" applyAlignment="1">
      <alignment horizontal="right"/>
    </xf>
    <xf numFmtId="168" fontId="6" fillId="33" borderId="0" xfId="0" applyNumberFormat="1" applyFont="1" applyFill="1" applyAlignment="1">
      <alignment horizontal="left"/>
    </xf>
    <xf numFmtId="165" fontId="5" fillId="33" borderId="0" xfId="0" applyNumberFormat="1" applyFont="1" applyFill="1" applyAlignment="1">
      <alignment/>
    </xf>
    <xf numFmtId="0" fontId="4" fillId="36" borderId="0" xfId="0" applyFont="1" applyFill="1" applyAlignment="1">
      <alignment/>
    </xf>
    <xf numFmtId="168" fontId="4" fillId="33" borderId="0" xfId="0" applyNumberFormat="1" applyFont="1" applyFill="1" applyAlignment="1">
      <alignment horizontal="left"/>
    </xf>
    <xf numFmtId="168" fontId="4" fillId="33" borderId="0" xfId="0" applyNumberFormat="1" applyFont="1" applyFill="1" applyAlignment="1">
      <alignment horizontal="right"/>
    </xf>
    <xf numFmtId="165" fontId="6" fillId="33" borderId="0" xfId="0" applyNumberFormat="1" applyFont="1" applyFill="1" applyAlignment="1">
      <alignment/>
    </xf>
    <xf numFmtId="0" fontId="4" fillId="33" borderId="0" xfId="0" applyFont="1" applyFill="1" applyAlignment="1">
      <alignment/>
    </xf>
    <xf numFmtId="0" fontId="4" fillId="45" borderId="0" xfId="0" applyFont="1" applyFill="1" applyAlignment="1">
      <alignment/>
    </xf>
    <xf numFmtId="0" fontId="3" fillId="39" borderId="0" xfId="0" applyFont="1" applyFill="1" applyAlignment="1">
      <alignment/>
    </xf>
    <xf numFmtId="0" fontId="3" fillId="33" borderId="17" xfId="0" applyFont="1" applyFill="1" applyBorder="1" applyAlignment="1">
      <alignment/>
    </xf>
    <xf numFmtId="0" fontId="3" fillId="33" borderId="17" xfId="0" applyFont="1" applyFill="1" applyBorder="1" applyAlignment="1">
      <alignment horizontal="center"/>
    </xf>
    <xf numFmtId="0" fontId="3" fillId="33" borderId="18" xfId="0" applyFont="1" applyFill="1" applyBorder="1" applyAlignment="1">
      <alignment horizontal="center"/>
    </xf>
    <xf numFmtId="0" fontId="3" fillId="33" borderId="11" xfId="0" applyFont="1" applyFill="1" applyBorder="1" applyAlignment="1">
      <alignment horizontal="center"/>
    </xf>
    <xf numFmtId="164" fontId="3" fillId="33" borderId="17" xfId="0" applyNumberFormat="1" applyFont="1" applyFill="1" applyBorder="1" applyAlignment="1">
      <alignment horizontal="center"/>
    </xf>
    <xf numFmtId="165" fontId="3" fillId="36" borderId="17" xfId="0" applyNumberFormat="1" applyFont="1" applyFill="1" applyBorder="1" applyAlignment="1">
      <alignment horizontal="center"/>
    </xf>
    <xf numFmtId="165" fontId="3" fillId="36" borderId="0" xfId="0" applyNumberFormat="1" applyFont="1" applyFill="1" applyAlignment="1">
      <alignment horizontal="center"/>
    </xf>
    <xf numFmtId="0" fontId="3" fillId="33" borderId="11" xfId="0" applyFont="1" applyFill="1" applyBorder="1" applyAlignment="1">
      <alignment/>
    </xf>
    <xf numFmtId="166" fontId="4" fillId="33" borderId="11" xfId="0" applyNumberFormat="1" applyFont="1" applyFill="1" applyBorder="1" applyAlignment="1">
      <alignment horizontal="center"/>
    </xf>
    <xf numFmtId="164" fontId="4" fillId="33" borderId="11" xfId="0" applyNumberFormat="1" applyFont="1" applyFill="1" applyBorder="1" applyAlignment="1">
      <alignment horizontal="center"/>
    </xf>
    <xf numFmtId="1" fontId="4" fillId="33" borderId="11" xfId="0" applyNumberFormat="1" applyFont="1" applyFill="1" applyBorder="1" applyAlignment="1">
      <alignment horizontal="center"/>
    </xf>
    <xf numFmtId="166" fontId="4" fillId="39" borderId="13" xfId="0" applyNumberFormat="1" applyFont="1" applyFill="1" applyBorder="1" applyAlignment="1">
      <alignment horizontal="center"/>
    </xf>
    <xf numFmtId="166" fontId="4" fillId="39" borderId="11" xfId="0" applyNumberFormat="1" applyFont="1" applyFill="1" applyBorder="1" applyAlignment="1">
      <alignment horizontal="center"/>
    </xf>
    <xf numFmtId="166" fontId="4" fillId="36" borderId="13" xfId="0" applyNumberFormat="1" applyFont="1" applyFill="1" applyBorder="1" applyAlignment="1">
      <alignment horizontal="center"/>
    </xf>
    <xf numFmtId="166" fontId="4" fillId="36" borderId="10" xfId="0" applyNumberFormat="1" applyFont="1" applyFill="1" applyBorder="1" applyAlignment="1">
      <alignment horizontal="center"/>
    </xf>
    <xf numFmtId="0" fontId="3" fillId="33" borderId="10" xfId="0" applyFont="1" applyFill="1" applyBorder="1" applyAlignment="1">
      <alignment/>
    </xf>
    <xf numFmtId="164" fontId="4" fillId="33" borderId="10" xfId="0" applyNumberFormat="1" applyFont="1" applyFill="1" applyBorder="1" applyAlignment="1">
      <alignment horizontal="center"/>
    </xf>
    <xf numFmtId="166" fontId="4" fillId="39" borderId="14" xfId="0" applyNumberFormat="1" applyFont="1" applyFill="1" applyBorder="1" applyAlignment="1">
      <alignment horizontal="center"/>
    </xf>
    <xf numFmtId="166" fontId="4" fillId="39" borderId="10" xfId="0" applyNumberFormat="1" applyFont="1" applyFill="1" applyBorder="1" applyAlignment="1">
      <alignment horizontal="center"/>
    </xf>
    <xf numFmtId="166" fontId="4" fillId="36" borderId="14" xfId="0" applyNumberFormat="1" applyFont="1" applyFill="1" applyBorder="1" applyAlignment="1">
      <alignment horizontal="center"/>
    </xf>
    <xf numFmtId="166" fontId="10" fillId="39" borderId="14" xfId="0" applyNumberFormat="1" applyFont="1" applyFill="1" applyBorder="1" applyAlignment="1">
      <alignment horizontal="center" vertical="center"/>
    </xf>
    <xf numFmtId="0" fontId="3" fillId="33" borderId="12" xfId="0" applyFont="1" applyFill="1" applyBorder="1" applyAlignment="1">
      <alignment/>
    </xf>
    <xf numFmtId="166" fontId="4" fillId="33" borderId="12" xfId="0" applyNumberFormat="1" applyFont="1" applyFill="1" applyBorder="1" applyAlignment="1">
      <alignment horizontal="center"/>
    </xf>
    <xf numFmtId="164" fontId="4" fillId="33" borderId="12" xfId="0" applyNumberFormat="1" applyFont="1" applyFill="1" applyBorder="1" applyAlignment="1">
      <alignment horizontal="center"/>
    </xf>
    <xf numFmtId="1" fontId="4" fillId="33" borderId="17" xfId="0" applyNumberFormat="1" applyFont="1" applyFill="1" applyBorder="1" applyAlignment="1">
      <alignment horizontal="center"/>
    </xf>
    <xf numFmtId="164" fontId="4" fillId="33" borderId="15" xfId="0" applyNumberFormat="1" applyFont="1" applyFill="1" applyBorder="1" applyAlignment="1">
      <alignment horizontal="center"/>
    </xf>
    <xf numFmtId="166" fontId="4" fillId="36" borderId="15" xfId="0" applyNumberFormat="1" applyFont="1" applyFill="1" applyBorder="1" applyAlignment="1">
      <alignment horizontal="center"/>
    </xf>
    <xf numFmtId="166" fontId="4" fillId="36" borderId="12" xfId="0" applyNumberFormat="1" applyFont="1" applyFill="1" applyBorder="1" applyAlignment="1">
      <alignment horizontal="center"/>
    </xf>
    <xf numFmtId="165" fontId="3" fillId="33" borderId="0" xfId="0" applyNumberFormat="1" applyFont="1" applyFill="1" applyAlignment="1">
      <alignment/>
    </xf>
    <xf numFmtId="0" fontId="3" fillId="36" borderId="0" xfId="0" applyFont="1" applyFill="1" applyAlignment="1">
      <alignment horizontal="left"/>
    </xf>
    <xf numFmtId="166" fontId="4" fillId="33" borderId="0" xfId="0" applyNumberFormat="1" applyFont="1" applyFill="1" applyAlignment="1">
      <alignment/>
    </xf>
    <xf numFmtId="171" fontId="4" fillId="33" borderId="0" xfId="0" applyNumberFormat="1" applyFont="1" applyFill="1" applyAlignment="1">
      <alignment/>
    </xf>
    <xf numFmtId="0" fontId="4" fillId="33" borderId="0" xfId="0" applyFont="1" applyFill="1" applyAlignment="1">
      <alignment horizontal="center"/>
    </xf>
    <xf numFmtId="0" fontId="4" fillId="33" borderId="0" xfId="0" applyFont="1" applyFill="1" applyAlignment="1">
      <alignment horizontal="left"/>
    </xf>
    <xf numFmtId="166" fontId="4" fillId="33" borderId="0" xfId="0" applyNumberFormat="1" applyFont="1" applyFill="1" applyAlignment="1">
      <alignment horizontal="right"/>
    </xf>
    <xf numFmtId="166" fontId="4" fillId="36" borderId="0" xfId="0" applyNumberFormat="1" applyFont="1" applyFill="1" applyAlignment="1">
      <alignment horizontal="right"/>
    </xf>
    <xf numFmtId="0" fontId="3" fillId="36" borderId="0" xfId="0" applyFont="1" applyFill="1" applyAlignment="1">
      <alignment/>
    </xf>
    <xf numFmtId="164" fontId="4" fillId="0" borderId="0" xfId="0" applyNumberFormat="1" applyFont="1" applyAlignment="1">
      <alignment/>
    </xf>
    <xf numFmtId="165" fontId="4" fillId="0" borderId="0" xfId="0" applyNumberFormat="1" applyFont="1" applyAlignment="1">
      <alignment/>
    </xf>
    <xf numFmtId="166" fontId="4" fillId="39" borderId="0" xfId="0" applyNumberFormat="1" applyFont="1" applyFill="1" applyAlignment="1">
      <alignment/>
    </xf>
    <xf numFmtId="166" fontId="4" fillId="0" borderId="0" xfId="0" applyNumberFormat="1" applyFont="1" applyAlignment="1">
      <alignment/>
    </xf>
    <xf numFmtId="14" fontId="4" fillId="33" borderId="0" xfId="0" applyNumberFormat="1" applyFont="1" applyFill="1" applyAlignment="1">
      <alignment/>
    </xf>
    <xf numFmtId="167" fontId="4" fillId="36" borderId="0" xfId="0" applyNumberFormat="1" applyFont="1" applyFill="1" applyAlignment="1">
      <alignment/>
    </xf>
    <xf numFmtId="170" fontId="4" fillId="33" borderId="0" xfId="0" applyNumberFormat="1" applyFont="1" applyFill="1" applyAlignment="1">
      <alignment/>
    </xf>
    <xf numFmtId="168" fontId="6" fillId="33" borderId="0" xfId="0" applyNumberFormat="1" applyFont="1" applyFill="1" applyAlignment="1">
      <alignment/>
    </xf>
    <xf numFmtId="169" fontId="6" fillId="33" borderId="0" xfId="0" applyNumberFormat="1" applyFont="1" applyFill="1" applyAlignment="1">
      <alignment horizontal="left"/>
    </xf>
    <xf numFmtId="169" fontId="4" fillId="33" borderId="0" xfId="0" applyNumberFormat="1" applyFont="1" applyFill="1" applyAlignment="1">
      <alignment horizontal="left"/>
    </xf>
    <xf numFmtId="169" fontId="4" fillId="33" borderId="0" xfId="0" applyNumberFormat="1" applyFont="1" applyFill="1" applyAlignment="1">
      <alignment horizontal="right"/>
    </xf>
    <xf numFmtId="164" fontId="3" fillId="45" borderId="17" xfId="0" applyNumberFormat="1" applyFont="1" applyFill="1" applyBorder="1" applyAlignment="1">
      <alignment horizontal="center"/>
    </xf>
    <xf numFmtId="164" fontId="3" fillId="45" borderId="18" xfId="0" applyNumberFormat="1" applyFont="1" applyFill="1" applyBorder="1" applyAlignment="1">
      <alignment horizontal="center"/>
    </xf>
    <xf numFmtId="165" fontId="12" fillId="45" borderId="18" xfId="0" applyNumberFormat="1" applyFont="1" applyFill="1" applyBorder="1" applyAlignment="1">
      <alignment horizontal="center"/>
    </xf>
    <xf numFmtId="165" fontId="3" fillId="45" borderId="17" xfId="0" applyNumberFormat="1" applyFont="1" applyFill="1" applyBorder="1" applyAlignment="1">
      <alignment horizontal="center"/>
    </xf>
    <xf numFmtId="166" fontId="3" fillId="0" borderId="0" xfId="0" applyNumberFormat="1" applyFont="1" applyAlignment="1">
      <alignment/>
    </xf>
    <xf numFmtId="1" fontId="4" fillId="33" borderId="11" xfId="0" applyNumberFormat="1" applyFont="1" applyFill="1" applyBorder="1" applyAlignment="1">
      <alignment/>
    </xf>
    <xf numFmtId="170" fontId="4" fillId="0" borderId="0" xfId="0" applyNumberFormat="1" applyFont="1" applyAlignment="1">
      <alignment/>
    </xf>
    <xf numFmtId="1" fontId="4" fillId="33" borderId="17" xfId="0" applyNumberFormat="1" applyFont="1" applyFill="1" applyBorder="1" applyAlignment="1">
      <alignment/>
    </xf>
    <xf numFmtId="171" fontId="4" fillId="33" borderId="12" xfId="0" applyNumberFormat="1" applyFont="1" applyFill="1" applyBorder="1" applyAlignment="1">
      <alignment horizontal="center"/>
    </xf>
    <xf numFmtId="0" fontId="4" fillId="41" borderId="0" xfId="0" applyFont="1" applyFill="1" applyAlignment="1" applyProtection="1">
      <alignment/>
      <protection hidden="1"/>
    </xf>
    <xf numFmtId="0" fontId="47" fillId="0" borderId="0" xfId="0" applyFont="1" applyAlignment="1">
      <alignment/>
    </xf>
    <xf numFmtId="49" fontId="47" fillId="0" borderId="0" xfId="0" applyNumberFormat="1" applyFont="1" applyAlignment="1">
      <alignment/>
    </xf>
    <xf numFmtId="168" fontId="47" fillId="0" borderId="0" xfId="0" applyNumberFormat="1" applyFont="1" applyAlignment="1">
      <alignment/>
    </xf>
    <xf numFmtId="166" fontId="47" fillId="0" borderId="0" xfId="0" applyNumberFormat="1" applyFont="1" applyAlignment="1">
      <alignment/>
    </xf>
    <xf numFmtId="2" fontId="47" fillId="0" borderId="0" xfId="0" applyNumberFormat="1" applyFont="1" applyAlignment="1">
      <alignment/>
    </xf>
    <xf numFmtId="0" fontId="80" fillId="0" borderId="0" xfId="0" applyFont="1" applyAlignment="1">
      <alignment/>
    </xf>
    <xf numFmtId="168" fontId="10" fillId="0" borderId="0" xfId="0" applyNumberFormat="1" applyFont="1" applyAlignment="1">
      <alignment/>
    </xf>
    <xf numFmtId="0" fontId="10" fillId="0" borderId="0" xfId="0" applyFont="1" applyAlignment="1">
      <alignment/>
    </xf>
    <xf numFmtId="2" fontId="10" fillId="0" borderId="0" xfId="0" applyNumberFormat="1" applyFont="1" applyAlignment="1">
      <alignment/>
    </xf>
    <xf numFmtId="0" fontId="10" fillId="10" borderId="0" xfId="0" applyFont="1" applyFill="1" applyAlignment="1">
      <alignment/>
    </xf>
    <xf numFmtId="2" fontId="10" fillId="10" borderId="0" xfId="0" applyNumberFormat="1" applyFont="1" applyFill="1" applyAlignment="1">
      <alignment/>
    </xf>
    <xf numFmtId="172" fontId="10" fillId="0" borderId="0" xfId="0" applyNumberFormat="1" applyFont="1" applyAlignment="1">
      <alignment/>
    </xf>
    <xf numFmtId="166" fontId="10" fillId="0" borderId="0" xfId="0" applyNumberFormat="1" applyFont="1" applyAlignment="1">
      <alignment/>
    </xf>
    <xf numFmtId="166" fontId="10" fillId="10" borderId="0" xfId="0" applyNumberFormat="1" applyFont="1" applyFill="1" applyAlignment="1">
      <alignment/>
    </xf>
    <xf numFmtId="2" fontId="48" fillId="0" borderId="0" xfId="0" applyNumberFormat="1" applyFont="1" applyAlignment="1">
      <alignment/>
    </xf>
    <xf numFmtId="0" fontId="10" fillId="0" borderId="0" xfId="0" applyFont="1" applyAlignment="1">
      <alignment horizontal="left"/>
    </xf>
    <xf numFmtId="169" fontId="10" fillId="0" borderId="0" xfId="0" applyNumberFormat="1" applyFont="1" applyAlignment="1">
      <alignment/>
    </xf>
    <xf numFmtId="49" fontId="10" fillId="0" borderId="0" xfId="0" applyNumberFormat="1" applyFont="1" applyAlignment="1">
      <alignment/>
    </xf>
    <xf numFmtId="0" fontId="76" fillId="35" borderId="0" xfId="0" applyFont="1" applyFill="1" applyAlignment="1" quotePrefix="1">
      <alignment horizontal="right" vertical="top"/>
    </xf>
    <xf numFmtId="0" fontId="68" fillId="35" borderId="0" xfId="0" applyFont="1" applyFill="1" applyAlignment="1">
      <alignment horizontal="left" vertical="center"/>
    </xf>
    <xf numFmtId="2" fontId="4" fillId="0" borderId="0" xfId="0" applyNumberFormat="1" applyFont="1" applyAlignment="1">
      <alignment/>
    </xf>
    <xf numFmtId="0" fontId="4" fillId="10" borderId="0" xfId="0" applyFont="1" applyFill="1" applyAlignment="1">
      <alignment/>
    </xf>
    <xf numFmtId="3" fontId="10" fillId="0" borderId="0" xfId="0" applyNumberFormat="1" applyFont="1" applyAlignment="1">
      <alignment/>
    </xf>
    <xf numFmtId="166" fontId="4" fillId="10" borderId="0" xfId="0" applyNumberFormat="1" applyFont="1" applyFill="1" applyAlignment="1">
      <alignment/>
    </xf>
    <xf numFmtId="171" fontId="4" fillId="46" borderId="0" xfId="0" applyNumberFormat="1" applyFont="1" applyFill="1" applyAlignment="1" applyProtection="1">
      <alignment/>
      <protection hidden="1"/>
    </xf>
    <xf numFmtId="0" fontId="4" fillId="46" borderId="0" xfId="0" applyFont="1" applyFill="1" applyAlignment="1" applyProtection="1">
      <alignment/>
      <protection hidden="1"/>
    </xf>
    <xf numFmtId="0" fontId="4" fillId="46" borderId="0" xfId="0" applyFont="1" applyFill="1" applyAlignment="1" applyProtection="1">
      <alignment horizontal="right"/>
      <protection hidden="1"/>
    </xf>
    <xf numFmtId="166" fontId="4" fillId="47" borderId="0" xfId="0" applyNumberFormat="1" applyFont="1" applyFill="1" applyAlignment="1" applyProtection="1">
      <alignment/>
      <protection hidden="1"/>
    </xf>
    <xf numFmtId="166" fontId="4" fillId="46" borderId="0" xfId="0" applyNumberFormat="1" applyFont="1" applyFill="1" applyAlignment="1" applyProtection="1">
      <alignment/>
      <protection hidden="1"/>
    </xf>
    <xf numFmtId="0" fontId="4" fillId="47" borderId="0" xfId="0" applyFont="1" applyFill="1" applyAlignment="1" applyProtection="1">
      <alignment horizontal="right"/>
      <protection hidden="1"/>
    </xf>
    <xf numFmtId="166" fontId="4" fillId="47" borderId="0" xfId="0" applyNumberFormat="1" applyFont="1" applyFill="1" applyAlignment="1" applyProtection="1">
      <alignment horizontal="right"/>
      <protection hidden="1"/>
    </xf>
    <xf numFmtId="166" fontId="4" fillId="46" borderId="0" xfId="0" applyNumberFormat="1" applyFont="1" applyFill="1" applyAlignment="1" applyProtection="1">
      <alignment horizontal="right"/>
      <protection hidden="1"/>
    </xf>
    <xf numFmtId="0" fontId="71" fillId="46" borderId="0" xfId="0" applyFont="1" applyFill="1" applyAlignment="1" applyProtection="1">
      <alignment/>
      <protection hidden="1"/>
    </xf>
    <xf numFmtId="0" fontId="72" fillId="46" borderId="0" xfId="0" applyFont="1" applyFill="1" applyAlignment="1" applyProtection="1">
      <alignment/>
      <protection hidden="1"/>
    </xf>
    <xf numFmtId="171" fontId="71" fillId="46" borderId="0" xfId="0" applyNumberFormat="1" applyFont="1" applyFill="1" applyAlignment="1" applyProtection="1">
      <alignment/>
      <protection hidden="1"/>
    </xf>
    <xf numFmtId="0" fontId="71" fillId="46" borderId="0" xfId="0" applyFont="1" applyFill="1" applyAlignment="1" applyProtection="1">
      <alignment horizontal="left"/>
      <protection hidden="1"/>
    </xf>
    <xf numFmtId="166" fontId="71" fillId="46" borderId="0" xfId="0" applyNumberFormat="1" applyFont="1" applyFill="1" applyAlignment="1" applyProtection="1">
      <alignment/>
      <protection hidden="1"/>
    </xf>
    <xf numFmtId="1" fontId="71" fillId="46" borderId="0" xfId="0" applyNumberFormat="1" applyFont="1" applyFill="1" applyAlignment="1" applyProtection="1">
      <alignment/>
      <protection hidden="1"/>
    </xf>
    <xf numFmtId="171" fontId="70" fillId="46" borderId="0" xfId="0" applyNumberFormat="1" applyFont="1" applyFill="1" applyAlignment="1" applyProtection="1">
      <alignment/>
      <protection hidden="1"/>
    </xf>
    <xf numFmtId="0" fontId="70" fillId="46" borderId="0" xfId="0" applyFont="1" applyFill="1" applyAlignment="1" applyProtection="1">
      <alignment/>
      <protection hidden="1"/>
    </xf>
    <xf numFmtId="0" fontId="70" fillId="46" borderId="0" xfId="0" applyFont="1" applyFill="1" applyAlignment="1" applyProtection="1">
      <alignment horizontal="right"/>
      <protection hidden="1"/>
    </xf>
    <xf numFmtId="166" fontId="70" fillId="47" borderId="0" xfId="0" applyNumberFormat="1" applyFont="1" applyFill="1" applyAlignment="1" applyProtection="1">
      <alignment/>
      <protection hidden="1"/>
    </xf>
    <xf numFmtId="166" fontId="70" fillId="46" borderId="0" xfId="0" applyNumberFormat="1" applyFont="1" applyFill="1" applyAlignment="1" applyProtection="1">
      <alignment/>
      <protection hidden="1"/>
    </xf>
    <xf numFmtId="0" fontId="70" fillId="48" borderId="0" xfId="0" applyFont="1" applyFill="1" applyAlignment="1" applyProtection="1">
      <alignment horizontal="right"/>
      <protection hidden="1"/>
    </xf>
    <xf numFmtId="0" fontId="70" fillId="47" borderId="0" xfId="0" applyFont="1" applyFill="1" applyAlignment="1" applyProtection="1">
      <alignment horizontal="right"/>
      <protection hidden="1"/>
    </xf>
    <xf numFmtId="166" fontId="70" fillId="47" borderId="0" xfId="0" applyNumberFormat="1" applyFont="1" applyFill="1" applyAlignment="1" applyProtection="1">
      <alignment horizontal="right"/>
      <protection hidden="1"/>
    </xf>
    <xf numFmtId="166" fontId="70" fillId="48" borderId="0" xfId="0" applyNumberFormat="1" applyFont="1" applyFill="1" applyAlignment="1" applyProtection="1">
      <alignment horizontal="right"/>
      <protection hidden="1"/>
    </xf>
    <xf numFmtId="165" fontId="70" fillId="47" borderId="0" xfId="0" applyNumberFormat="1" applyFont="1" applyFill="1" applyAlignment="1" applyProtection="1">
      <alignment horizontal="right"/>
      <protection hidden="1"/>
    </xf>
    <xf numFmtId="165" fontId="70" fillId="48" borderId="0" xfId="0" applyNumberFormat="1" applyFont="1" applyFill="1" applyAlignment="1" applyProtection="1">
      <alignment horizontal="right"/>
      <protection hidden="1"/>
    </xf>
    <xf numFmtId="166" fontId="70" fillId="46" borderId="0" xfId="0" applyNumberFormat="1" applyFont="1" applyFill="1" applyAlignment="1" applyProtection="1">
      <alignment horizontal="right"/>
      <protection hidden="1"/>
    </xf>
    <xf numFmtId="2" fontId="70" fillId="46" borderId="0" xfId="0" applyNumberFormat="1" applyFont="1" applyFill="1" applyAlignment="1" applyProtection="1">
      <alignment/>
      <protection hidden="1"/>
    </xf>
    <xf numFmtId="0" fontId="70" fillId="41" borderId="0" xfId="0" applyFont="1" applyFill="1" applyAlignment="1" applyProtection="1">
      <alignment horizontal="right"/>
      <protection hidden="1"/>
    </xf>
    <xf numFmtId="166" fontId="70" fillId="49" borderId="0" xfId="0" applyNumberFormat="1" applyFont="1" applyFill="1" applyAlignment="1" applyProtection="1">
      <alignment/>
      <protection hidden="1"/>
    </xf>
    <xf numFmtId="0" fontId="70" fillId="49" borderId="0" xfId="0" applyFont="1" applyFill="1" applyAlignment="1" applyProtection="1">
      <alignment horizontal="right"/>
      <protection hidden="1"/>
    </xf>
    <xf numFmtId="166" fontId="70" fillId="43" borderId="0" xfId="0" applyNumberFormat="1" applyFont="1" applyFill="1" applyAlignment="1" applyProtection="1" quotePrefix="1">
      <alignment/>
      <protection hidden="1"/>
    </xf>
    <xf numFmtId="0" fontId="70" fillId="50" borderId="0" xfId="0" applyFont="1" applyFill="1" applyAlignment="1" applyProtection="1">
      <alignment horizontal="right"/>
      <protection hidden="1"/>
    </xf>
    <xf numFmtId="0" fontId="8" fillId="0" borderId="0" xfId="0" applyFont="1" applyAlignment="1">
      <alignment vertical="center"/>
    </xf>
    <xf numFmtId="0" fontId="4" fillId="40" borderId="0" xfId="0" applyFont="1" applyFill="1" applyAlignment="1" applyProtection="1">
      <alignment/>
      <protection locked="0"/>
    </xf>
    <xf numFmtId="165" fontId="3" fillId="36" borderId="17" xfId="0" applyNumberFormat="1" applyFont="1" applyFill="1" applyBorder="1" applyAlignment="1">
      <alignment horizontal="center"/>
    </xf>
    <xf numFmtId="0" fontId="10" fillId="0" borderId="0" xfId="0" applyFont="1" applyFill="1" applyAlignment="1">
      <alignment horizontal="center"/>
    </xf>
    <xf numFmtId="0" fontId="4" fillId="0" borderId="0" xfId="0" applyFont="1" applyFill="1" applyAlignment="1">
      <alignment/>
    </xf>
    <xf numFmtId="0" fontId="4" fillId="40" borderId="0" xfId="0" applyFont="1" applyFill="1" applyAlignment="1" applyProtection="1">
      <alignment/>
      <protection locked="0"/>
    </xf>
    <xf numFmtId="0" fontId="4" fillId="34" borderId="0" xfId="0" applyFont="1" applyFill="1" applyAlignment="1" applyProtection="1">
      <alignment horizontal="left"/>
      <protection locked="0"/>
    </xf>
    <xf numFmtId="0" fontId="67" fillId="33" borderId="0" xfId="0" applyFont="1" applyFill="1" applyAlignment="1">
      <alignment horizontal="left"/>
    </xf>
    <xf numFmtId="166" fontId="67" fillId="33" borderId="0" xfId="0" applyNumberFormat="1" applyFont="1" applyFill="1" applyAlignment="1">
      <alignment horizontal="left"/>
    </xf>
    <xf numFmtId="0" fontId="4" fillId="38" borderId="0" xfId="0" applyFont="1" applyFill="1" applyAlignment="1" applyProtection="1">
      <alignment horizontal="left"/>
      <protection locked="0"/>
    </xf>
    <xf numFmtId="0" fontId="3" fillId="36" borderId="0" xfId="0" applyFont="1" applyFill="1" applyAlignment="1">
      <alignment horizontal="left"/>
    </xf>
    <xf numFmtId="168" fontId="6" fillId="33" borderId="0" xfId="0" applyNumberFormat="1" applyFont="1" applyFill="1" applyAlignment="1">
      <alignment horizontal="left"/>
    </xf>
    <xf numFmtId="0" fontId="10" fillId="10" borderId="0" xfId="0" applyFont="1" applyFill="1" applyAlignment="1">
      <alignment horizontal="center"/>
    </xf>
    <xf numFmtId="0" fontId="10" fillId="1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1075</xdr:row>
      <xdr:rowOff>0</xdr:rowOff>
    </xdr:from>
    <xdr:to>
      <xdr:col>1</xdr:col>
      <xdr:colOff>9525</xdr:colOff>
      <xdr:row>1075</xdr:row>
      <xdr:rowOff>9525</xdr:rowOff>
    </xdr:to>
    <xdr:pic>
      <xdr:nvPicPr>
        <xdr:cNvPr id="1" name="Afbeelding 1"/>
        <xdr:cNvPicPr preferRelativeResize="1">
          <a:picLocks noChangeAspect="1"/>
        </xdr:cNvPicPr>
      </xdr:nvPicPr>
      <xdr:blipFill>
        <a:blip r:embed="rId1"/>
        <a:stretch>
          <a:fillRect/>
        </a:stretch>
      </xdr:blipFill>
      <xdr:spPr>
        <a:xfrm>
          <a:off x="847725" y="174698025"/>
          <a:ext cx="9525" cy="9525"/>
        </a:xfrm>
        <a:prstGeom prst="rect">
          <a:avLst/>
        </a:prstGeom>
        <a:noFill/>
        <a:ln w="9525" cmpd="sng">
          <a:noFill/>
        </a:ln>
      </xdr:spPr>
    </xdr:pic>
    <xdr:clientData/>
  </xdr:twoCellAnchor>
  <xdr:twoCellAnchor editAs="oneCell">
    <xdr:from>
      <xdr:col>0</xdr:col>
      <xdr:colOff>800100</xdr:colOff>
      <xdr:row>2950</xdr:row>
      <xdr:rowOff>114300</xdr:rowOff>
    </xdr:from>
    <xdr:to>
      <xdr:col>0</xdr:col>
      <xdr:colOff>809625</xdr:colOff>
      <xdr:row>2950</xdr:row>
      <xdr:rowOff>123825</xdr:rowOff>
    </xdr:to>
    <xdr:pic>
      <xdr:nvPicPr>
        <xdr:cNvPr id="2" name="Afbeelding 2"/>
        <xdr:cNvPicPr preferRelativeResize="1">
          <a:picLocks noChangeAspect="1"/>
        </xdr:cNvPicPr>
      </xdr:nvPicPr>
      <xdr:blipFill>
        <a:blip r:embed="rId1"/>
        <a:stretch>
          <a:fillRect/>
        </a:stretch>
      </xdr:blipFill>
      <xdr:spPr>
        <a:xfrm>
          <a:off x="800100" y="478650300"/>
          <a:ext cx="9525" cy="9525"/>
        </a:xfrm>
        <a:prstGeom prst="rect">
          <a:avLst/>
        </a:prstGeom>
        <a:noFill/>
        <a:ln w="9525" cmpd="sng">
          <a:noFill/>
        </a:ln>
      </xdr:spPr>
    </xdr:pic>
    <xdr:clientData/>
  </xdr:twoCellAnchor>
  <xdr:twoCellAnchor editAs="oneCell">
    <xdr:from>
      <xdr:col>1</xdr:col>
      <xdr:colOff>0</xdr:colOff>
      <xdr:row>1075</xdr:row>
      <xdr:rowOff>0</xdr:rowOff>
    </xdr:from>
    <xdr:to>
      <xdr:col>1</xdr:col>
      <xdr:colOff>9525</xdr:colOff>
      <xdr:row>1075</xdr:row>
      <xdr:rowOff>9525</xdr:rowOff>
    </xdr:to>
    <xdr:pic>
      <xdr:nvPicPr>
        <xdr:cNvPr id="3" name="Afbeelding 1"/>
        <xdr:cNvPicPr preferRelativeResize="1">
          <a:picLocks noChangeAspect="1"/>
        </xdr:cNvPicPr>
      </xdr:nvPicPr>
      <xdr:blipFill>
        <a:blip r:embed="rId1"/>
        <a:stretch>
          <a:fillRect/>
        </a:stretch>
      </xdr:blipFill>
      <xdr:spPr>
        <a:xfrm>
          <a:off x="847725" y="174698025"/>
          <a:ext cx="9525" cy="9525"/>
        </a:xfrm>
        <a:prstGeom prst="rect">
          <a:avLst/>
        </a:prstGeom>
        <a:noFill/>
        <a:ln w="9525" cmpd="sng">
          <a:noFill/>
        </a:ln>
      </xdr:spPr>
    </xdr:pic>
    <xdr:clientData/>
  </xdr:twoCellAnchor>
  <xdr:twoCellAnchor editAs="oneCell">
    <xdr:from>
      <xdr:col>0</xdr:col>
      <xdr:colOff>800100</xdr:colOff>
      <xdr:row>2950</xdr:row>
      <xdr:rowOff>114300</xdr:rowOff>
    </xdr:from>
    <xdr:to>
      <xdr:col>0</xdr:col>
      <xdr:colOff>809625</xdr:colOff>
      <xdr:row>2950</xdr:row>
      <xdr:rowOff>123825</xdr:rowOff>
    </xdr:to>
    <xdr:pic>
      <xdr:nvPicPr>
        <xdr:cNvPr id="4" name="Afbeelding 2"/>
        <xdr:cNvPicPr preferRelativeResize="1">
          <a:picLocks noChangeAspect="1"/>
        </xdr:cNvPicPr>
      </xdr:nvPicPr>
      <xdr:blipFill>
        <a:blip r:embed="rId1"/>
        <a:stretch>
          <a:fillRect/>
        </a:stretch>
      </xdr:blipFill>
      <xdr:spPr>
        <a:xfrm>
          <a:off x="800100" y="4786503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hyperlink" Target="https://www.aavso.org/vsx/index.php?view=detail.top&amp;oid=38819" TargetMode="External" /><Relationship Id="rId2" Type="http://schemas.openxmlformats.org/officeDocument/2006/relationships/hyperlink" Target="https://www.aavso.org/vsx/index.php?view=detail.top&amp;oid=38917" TargetMode="External" /><Relationship Id="rId3" Type="http://schemas.openxmlformats.org/officeDocument/2006/relationships/hyperlink" Target="https://www.aavso.org/vsx/index.php?view=detail.top&amp;oid=53665" TargetMode="External" /><Relationship Id="rId4" Type="http://schemas.openxmlformats.org/officeDocument/2006/relationships/hyperlink" Target="https://www.aavso.org/vsx/index.php?view=detail.top&amp;oid=74525" TargetMode="External" /><Relationship Id="rId5" Type="http://schemas.openxmlformats.org/officeDocument/2006/relationships/hyperlink" Target="https://www.aavso.org/vsx/index.php?view=detail.top&amp;oid=39362" TargetMode="External" /><Relationship Id="rId6" Type="http://schemas.openxmlformats.org/officeDocument/2006/relationships/hyperlink" Target="https://www.aavso.org/vsx/index.php?view=detail.top&amp;oid=74636" TargetMode="External" /><Relationship Id="rId7" Type="http://schemas.openxmlformats.org/officeDocument/2006/relationships/hyperlink" Target="https://www.aavso.org/vsx/index.php?view=detail.top&amp;oid=39614" TargetMode="External" /><Relationship Id="rId8" Type="http://schemas.openxmlformats.org/officeDocument/2006/relationships/hyperlink" Target="https://www.aavso.org/vsx/index.php?view=detail.top&amp;oid=804338" TargetMode="External" /><Relationship Id="rId9" Type="http://schemas.openxmlformats.org/officeDocument/2006/relationships/hyperlink" Target="https://www.aavso.org/vsx/index.php?view=detail.top&amp;oid=834814" TargetMode="External" /><Relationship Id="rId10" Type="http://schemas.openxmlformats.org/officeDocument/2006/relationships/hyperlink" Target="https://www.aavso.org/vsx/index.php?view=detail.top&amp;oid=834166" TargetMode="External" /><Relationship Id="rId11" Type="http://schemas.openxmlformats.org/officeDocument/2006/relationships/hyperlink" Target="https://www.aavso.org/vsx/index.php?view=detail.top&amp;oid=40506" TargetMode="External" /><Relationship Id="rId12" Type="http://schemas.openxmlformats.org/officeDocument/2006/relationships/hyperlink" Target="https://www.aavso.org/vsx/index.php?view=detail.top&amp;oid=77968" TargetMode="External" /><Relationship Id="rId13" Type="http://schemas.openxmlformats.org/officeDocument/2006/relationships/hyperlink" Target="https://www.aavso.org/vsx/index.php?view=detail.top&amp;oid=41433" TargetMode="External" /><Relationship Id="rId14" Type="http://schemas.openxmlformats.org/officeDocument/2006/relationships/hyperlink" Target="https://www.aavso.org/vsx/index.php?view=detail.top&amp;oid=41470" TargetMode="External" /><Relationship Id="rId15" Type="http://schemas.openxmlformats.org/officeDocument/2006/relationships/hyperlink" Target="https://www.aavso.org/vsx/index.php?view=detail.top&amp;oid=1504204" TargetMode="External" /><Relationship Id="rId16" Type="http://schemas.openxmlformats.org/officeDocument/2006/relationships/hyperlink" Target="https://www.aavso.org/vsx/index.php?view=detail.top&amp;oid=81832" TargetMode="External" /><Relationship Id="rId17" Type="http://schemas.openxmlformats.org/officeDocument/2006/relationships/hyperlink" Target="https://www.aavso.org/vsx/index.php?view=detail.top&amp;oid=42345" TargetMode="External" /><Relationship Id="rId18" Type="http://schemas.openxmlformats.org/officeDocument/2006/relationships/hyperlink" Target="https://www.aavso.org/vsx/index.php?view=detail.top&amp;oid=42956" TargetMode="External" /><Relationship Id="rId19" Type="http://schemas.openxmlformats.org/officeDocument/2006/relationships/hyperlink" Target="https://www.aavso.org/vsx/index.php?view=detail.top&amp;oid=92479" TargetMode="External" /><Relationship Id="rId20" Type="http://schemas.openxmlformats.org/officeDocument/2006/relationships/hyperlink" Target="https://www.aavso.org/vsx/index.php?view=detail.top&amp;oid=43787" TargetMode="External" /><Relationship Id="rId21" Type="http://schemas.openxmlformats.org/officeDocument/2006/relationships/hyperlink" Target="https://www.aavso.org/vsx/index.php?view=detail.top&amp;oid=43908" TargetMode="External" /><Relationship Id="rId22" Type="http://schemas.openxmlformats.org/officeDocument/2006/relationships/hyperlink" Target="https://www.aavso.org/vsx/index.php?view=detail.top&amp;oid=98533" TargetMode="External" /><Relationship Id="rId23" Type="http://schemas.openxmlformats.org/officeDocument/2006/relationships/hyperlink" Target="https://www.aavso.org/vsx/index.php?view=detail.top&amp;oid=95901" TargetMode="External" /><Relationship Id="rId24" Type="http://schemas.openxmlformats.org/officeDocument/2006/relationships/hyperlink" Target="https://www.aavso.org/vsx/index.php?view=detail.top&amp;oid=44844" TargetMode="External" /><Relationship Id="rId25" Type="http://schemas.openxmlformats.org/officeDocument/2006/relationships/hyperlink" Target="https://www.aavso.org/vsx/index.php?view=detail.top&amp;oid=96692" TargetMode="External" /><Relationship Id="rId26" Type="http://schemas.openxmlformats.org/officeDocument/2006/relationships/hyperlink" Target="https://www.aavso.org/vsx/index.php?view=detail.top&amp;oid=45237" TargetMode="External" /><Relationship Id="rId27" Type="http://schemas.openxmlformats.org/officeDocument/2006/relationships/hyperlink" Target="https://www.aavso.org/vsx/index.php?view=detail.top&amp;oid=100633" TargetMode="External" /><Relationship Id="rId28" Type="http://schemas.openxmlformats.org/officeDocument/2006/relationships/hyperlink" Target="https://www.aavso.org/vsx/index.php?view=detail.top&amp;oid=46198" TargetMode="External" /><Relationship Id="rId29" Type="http://schemas.openxmlformats.org/officeDocument/2006/relationships/hyperlink" Target="https://www.aavso.org/vsx/index.php?view=detail.top&amp;oid=46405" TargetMode="External" /><Relationship Id="rId30" Type="http://schemas.openxmlformats.org/officeDocument/2006/relationships/hyperlink" Target="https://www.aavso.org/vsx/index.php?view=detail.top&amp;oid=46616" TargetMode="External" /><Relationship Id="rId31" Type="http://schemas.openxmlformats.org/officeDocument/2006/relationships/hyperlink" Target="https://www.aavso.org/vsx/index.php?view=detail.top&amp;oid=107947" TargetMode="External" /><Relationship Id="rId32" Type="http://schemas.openxmlformats.org/officeDocument/2006/relationships/hyperlink" Target="https://www.aavso.org/vsx/index.php?view=detail.top&amp;oid=111118" TargetMode="External" /><Relationship Id="rId33" Type="http://schemas.openxmlformats.org/officeDocument/2006/relationships/hyperlink" Target="https://www.aavso.org/vsx/index.php?view=detail.top&amp;oid=49933" TargetMode="External" /><Relationship Id="rId34" Type="http://schemas.openxmlformats.org/officeDocument/2006/relationships/hyperlink" Target="https://www.aavso.org/vsx/index.php?view=detail.top&amp;oid=112567" TargetMode="External" /><Relationship Id="rId35" Type="http://schemas.openxmlformats.org/officeDocument/2006/relationships/hyperlink" Target="https://www.aavso.org/vsx/index.php?view=detail.top&amp;oid=777891" TargetMode="External" /><Relationship Id="rId36" Type="http://schemas.openxmlformats.org/officeDocument/2006/relationships/hyperlink" Target="https://www.aavso.org/vsx/index.php?view=detail.top&amp;oid=777928" TargetMode="External" /><Relationship Id="rId37" Type="http://schemas.openxmlformats.org/officeDocument/2006/relationships/hyperlink" Target="https://www.aavso.org/vsx/index.php?view=detail.top&amp;oid=459674" TargetMode="External" /><Relationship Id="rId38" Type="http://schemas.openxmlformats.org/officeDocument/2006/relationships/hyperlink" Target="https://www.aavso.org/vsx/index.php?view=detail.top&amp;oid=253365" TargetMode="External" /><Relationship Id="rId39" Type="http://schemas.openxmlformats.org/officeDocument/2006/relationships/hyperlink" Target="https://www.aavso.org/vsx/index.php?view=detail.top&amp;oid=253366" TargetMode="External" /><Relationship Id="rId40" Type="http://schemas.openxmlformats.org/officeDocument/2006/relationships/hyperlink" Target="https://www.aavso.org/vsx/index.php?view=detail.top&amp;oid=169663" TargetMode="External" /><Relationship Id="rId41" Type="http://schemas.openxmlformats.org/officeDocument/2006/relationships/hyperlink" Target="https://www.aavso.org/vsx/index.php?view=detail.top&amp;oid=837783" TargetMode="External" /><Relationship Id="rId42" Type="http://schemas.openxmlformats.org/officeDocument/2006/relationships/hyperlink" Target="https://www.aavso.org/vsx/index.php?view=detail.top&amp;oid=1532281" TargetMode="External" /><Relationship Id="rId43" Type="http://schemas.openxmlformats.org/officeDocument/2006/relationships/hyperlink" Target="https://www.aavso.org/vsx/index.php?view=detail.top&amp;oid=51573" TargetMode="External" /><Relationship Id="rId44" Type="http://schemas.openxmlformats.org/officeDocument/2006/relationships/hyperlink" Target="https://www.aavso.org/vsx/index.php?view=detail.top&amp;oid=119871" TargetMode="External" /><Relationship Id="rId45" Type="http://schemas.openxmlformats.org/officeDocument/2006/relationships/hyperlink" Target="https://www.aavso.org/vsx/index.php?view=detail.top&amp;oid=52353" TargetMode="External" /><Relationship Id="rId46" Type="http://schemas.openxmlformats.org/officeDocument/2006/relationships/hyperlink" Target="https://www.aavso.org/vsx/index.php?view=detail.top&amp;oid=837915" TargetMode="External" /><Relationship Id="rId47" Type="http://schemas.openxmlformats.org/officeDocument/2006/relationships/hyperlink" Target="https://www.aavso.org/vsx/index.php?view=detail.top&amp;oid=830917" TargetMode="External" /><Relationship Id="rId48" Type="http://schemas.openxmlformats.org/officeDocument/2006/relationships/hyperlink" Target="https://www.aavso.org/vsx/index.php?view=detail.top&amp;oid=1537513" TargetMode="External" /><Relationship Id="rId49" Type="http://schemas.openxmlformats.org/officeDocument/2006/relationships/hyperlink" Target="https://www.aavso.org/vsx/index.php?view=detail.top&amp;oid=1537527" TargetMode="External" /><Relationship Id="rId50" Type="http://schemas.openxmlformats.org/officeDocument/2006/relationships/hyperlink" Target="https://www.aavso.org/vsx/index.php?view=detail.top&amp;oid=834545" TargetMode="External" /><Relationship Id="rId51" Type="http://schemas.openxmlformats.org/officeDocument/2006/relationships/hyperlink" Target="https://www.aavso.org/vsx/index.php?view=detail.top&amp;oid=52499" TargetMode="External" /><Relationship Id="rId52" Type="http://schemas.openxmlformats.org/officeDocument/2006/relationships/hyperlink" Target="https://www.aavso.org/vsx/index.php?view=detail.top&amp;oid=52690" TargetMode="External" /><Relationship Id="rId53" Type="http://schemas.openxmlformats.org/officeDocument/2006/relationships/hyperlink" Target="https://www.aavso.org/vsx/index.php?view=detail.top&amp;oid=20434" TargetMode="External" /><Relationship Id="rId54" Type="http://schemas.openxmlformats.org/officeDocument/2006/relationships/hyperlink" Target="https://www.aavso.org/vsx/index.php?view=detail.top&amp;oid=52801" TargetMode="External" /><Relationship Id="rId55" Type="http://schemas.openxmlformats.org/officeDocument/2006/relationships/hyperlink" Target="https://www.aavso.org/vsx/index.php?view=detail.top&amp;oid=52967" TargetMode="External" /><Relationship Id="rId56" Type="http://schemas.openxmlformats.org/officeDocument/2006/relationships/hyperlink" Target="https://www.aavso.org/vsx/index.php?view=detail.top&amp;oid=52992" TargetMode="External" /><Relationship Id="rId57" Type="http://schemas.openxmlformats.org/officeDocument/2006/relationships/hyperlink" Target="https://www.aavso.org/vsx/index.php?view=detail.top&amp;oid=53153" TargetMode="External" /><Relationship Id="rId58" Type="http://schemas.openxmlformats.org/officeDocument/2006/relationships/hyperlink" Target="https://www.aavso.org/vsx/index.php?view=detail.top&amp;oid=53359" TargetMode="External" /><Relationship Id="rId59"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15"/>
  <sheetViews>
    <sheetView tabSelected="1" zoomScale="120" zoomScaleNormal="120" zoomScalePageLayoutView="0" workbookViewId="0" topLeftCell="A1">
      <selection activeCell="B2" sqref="B2:E2"/>
    </sheetView>
  </sheetViews>
  <sheetFormatPr defaultColWidth="11.421875" defaultRowHeight="12.75"/>
  <cols>
    <col min="1" max="1" width="15.140625" style="24" customWidth="1"/>
    <col min="2" max="2" width="18.421875" style="24" customWidth="1"/>
    <col min="3" max="3" width="3.140625" style="24" bestFit="1" customWidth="1"/>
    <col min="4" max="4" width="5.140625" style="24" bestFit="1" customWidth="1"/>
    <col min="5" max="5" width="9.8515625" style="24" customWidth="1"/>
    <col min="6" max="6" width="11.421875" style="30" customWidth="1"/>
    <col min="7" max="7" width="8.28125" style="24" bestFit="1" customWidth="1"/>
    <col min="8" max="8" width="8.8515625" style="24" bestFit="1" customWidth="1"/>
    <col min="9" max="16384" width="10.8515625" style="24" customWidth="1"/>
  </cols>
  <sheetData>
    <row r="1" spans="1:9" ht="13.5">
      <c r="A1" s="3"/>
      <c r="B1" s="3"/>
      <c r="C1" s="20"/>
      <c r="D1" s="20"/>
      <c r="E1" s="20"/>
      <c r="F1" s="21"/>
      <c r="G1" s="22"/>
      <c r="H1" s="36"/>
      <c r="I1" s="37"/>
    </row>
    <row r="2" spans="1:9" ht="13.5">
      <c r="A2" s="3" t="s">
        <v>0</v>
      </c>
      <c r="B2" s="227"/>
      <c r="C2" s="227"/>
      <c r="D2" s="227"/>
      <c r="E2" s="227"/>
      <c r="F2" s="21"/>
      <c r="G2" s="20"/>
      <c r="H2" s="20"/>
      <c r="I2" s="37"/>
    </row>
    <row r="3" spans="1:9" ht="13.5" customHeight="1">
      <c r="A3" s="3" t="s">
        <v>1145</v>
      </c>
      <c r="B3" s="228"/>
      <c r="C3" s="228"/>
      <c r="D3" s="228"/>
      <c r="E3" s="228"/>
      <c r="F3" s="21"/>
      <c r="G3" s="20"/>
      <c r="H3" s="20"/>
      <c r="I3" s="37"/>
    </row>
    <row r="4" spans="1:9" ht="13.5" customHeight="1">
      <c r="A4" s="25"/>
      <c r="B4" s="184" t="s">
        <v>1181</v>
      </c>
      <c r="C4" s="65" t="s">
        <v>1184</v>
      </c>
      <c r="D4" s="66" t="s">
        <v>1182</v>
      </c>
      <c r="E4" s="185" t="s">
        <v>1183</v>
      </c>
      <c r="F4" s="21"/>
      <c r="G4" s="20"/>
      <c r="H4" s="20"/>
      <c r="I4" s="37"/>
    </row>
    <row r="5" spans="1:9" ht="13.5">
      <c r="A5" s="3" t="s">
        <v>1</v>
      </c>
      <c r="B5" s="223"/>
      <c r="C5" s="223"/>
      <c r="D5" s="223"/>
      <c r="E5" s="223"/>
      <c r="F5" s="21">
        <f>IF(E5="N",(B5+C5/60+D5/3600),(-1*(B5+C5/60+D5/3600)))</f>
        <v>0</v>
      </c>
      <c r="G5" s="23"/>
      <c r="H5" s="20"/>
      <c r="I5" s="37"/>
    </row>
    <row r="6" spans="1:9" ht="13.5">
      <c r="A6" s="3" t="s">
        <v>2</v>
      </c>
      <c r="B6" s="223"/>
      <c r="C6" s="223"/>
      <c r="D6" s="223"/>
      <c r="E6" s="223"/>
      <c r="F6" s="21">
        <f>IF(E6="W",(B6+C6/60+D6/3600),(-1*(B6+C6/60+D6/3600)))</f>
        <v>0</v>
      </c>
      <c r="G6" s="26">
        <f>F6/15</f>
        <v>0</v>
      </c>
      <c r="H6" s="20" t="s">
        <v>27</v>
      </c>
      <c r="I6" s="37"/>
    </row>
    <row r="7" spans="1:9" ht="13.5">
      <c r="A7" s="3"/>
      <c r="B7" s="26"/>
      <c r="C7" s="26"/>
      <c r="D7" s="26"/>
      <c r="E7" s="26"/>
      <c r="F7" s="21"/>
      <c r="G7" s="26"/>
      <c r="H7" s="20"/>
      <c r="I7" s="37"/>
    </row>
    <row r="8" spans="1:9" ht="13.5">
      <c r="A8" s="3" t="s">
        <v>1176</v>
      </c>
      <c r="B8" s="223"/>
      <c r="C8" s="26"/>
      <c r="D8" s="26"/>
      <c r="E8" s="26"/>
      <c r="F8" s="21"/>
      <c r="G8" s="26"/>
      <c r="H8" s="20"/>
      <c r="I8" s="37"/>
    </row>
    <row r="9" spans="1:9" ht="13.5">
      <c r="A9" s="3" t="s">
        <v>1177</v>
      </c>
      <c r="B9" s="223"/>
      <c r="C9" s="26"/>
      <c r="D9" s="26"/>
      <c r="E9" s="26"/>
      <c r="F9" s="21"/>
      <c r="G9" s="26"/>
      <c r="H9" s="20"/>
      <c r="I9" s="37"/>
    </row>
    <row r="10" spans="1:9" ht="13.5">
      <c r="A10" s="3"/>
      <c r="B10" s="26"/>
      <c r="C10" s="27"/>
      <c r="D10" s="26"/>
      <c r="E10" s="20"/>
      <c r="F10" s="21"/>
      <c r="G10" s="26"/>
      <c r="H10" s="20"/>
      <c r="I10" s="37"/>
    </row>
    <row r="11" spans="1:9" ht="13.5">
      <c r="A11" s="3" t="s">
        <v>4595</v>
      </c>
      <c r="B11" s="38"/>
      <c r="C11" s="229" t="s">
        <v>4594</v>
      </c>
      <c r="D11" s="229"/>
      <c r="E11" s="229"/>
      <c r="F11" s="229"/>
      <c r="G11" s="229"/>
      <c r="H11" s="37"/>
      <c r="I11" s="37"/>
    </row>
    <row r="12" spans="1:9" ht="13.5">
      <c r="A12" s="28" t="s">
        <v>4619</v>
      </c>
      <c r="B12" s="38"/>
      <c r="C12" s="230" t="s">
        <v>1440</v>
      </c>
      <c r="D12" s="230"/>
      <c r="E12" s="230"/>
      <c r="F12" s="230"/>
      <c r="G12" s="230"/>
      <c r="H12" s="29" t="s">
        <v>1269</v>
      </c>
      <c r="I12" s="37"/>
    </row>
    <row r="13" spans="1:9" ht="13.5">
      <c r="A13" s="29" t="s">
        <v>4596</v>
      </c>
      <c r="B13" s="39">
        <v>0.2</v>
      </c>
      <c r="C13" s="229" t="s">
        <v>4597</v>
      </c>
      <c r="D13" s="229"/>
      <c r="E13" s="229"/>
      <c r="F13" s="229"/>
      <c r="G13" s="229"/>
      <c r="H13" s="61" t="s">
        <v>4584</v>
      </c>
      <c r="I13" s="71" t="s">
        <v>4661</v>
      </c>
    </row>
    <row r="14" spans="1:9" ht="13.5">
      <c r="A14" s="29" t="s">
        <v>1293</v>
      </c>
      <c r="B14" s="67">
        <v>0.15</v>
      </c>
      <c r="C14" s="29" t="s">
        <v>1294</v>
      </c>
      <c r="D14" s="29"/>
      <c r="E14" s="29"/>
      <c r="F14" s="29"/>
      <c r="G14" s="29"/>
      <c r="H14" s="61" t="s">
        <v>4584</v>
      </c>
      <c r="I14" s="71" t="s">
        <v>4662</v>
      </c>
    </row>
    <row r="15" spans="1:9" ht="13.5">
      <c r="A15" s="3"/>
      <c r="B15" s="3"/>
      <c r="C15" s="20"/>
      <c r="D15" s="20"/>
      <c r="E15" s="20"/>
      <c r="F15" s="21"/>
      <c r="G15" s="23"/>
      <c r="H15" s="20"/>
      <c r="I15" s="37"/>
    </row>
  </sheetData>
  <sheetProtection sheet="1" selectLockedCells="1"/>
  <mergeCells count="5">
    <mergeCell ref="B2:E2"/>
    <mergeCell ref="B3:E3"/>
    <mergeCell ref="C11:G11"/>
    <mergeCell ref="C13:G13"/>
    <mergeCell ref="C12:G12"/>
  </mergeCells>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pageSetUpPr fitToPage="1"/>
  </sheetPr>
  <dimension ref="A1:T38"/>
  <sheetViews>
    <sheetView zoomScale="120" zoomScaleNormal="120" zoomScalePageLayoutView="0" workbookViewId="0" topLeftCell="A1">
      <selection activeCell="K6" sqref="K6"/>
    </sheetView>
  </sheetViews>
  <sheetFormatPr defaultColWidth="11.57421875" defaultRowHeight="12.75" outlineLevelCol="1"/>
  <cols>
    <col min="1" max="1" width="3.00390625" style="1" customWidth="1"/>
    <col min="2" max="2" width="17.7109375" style="1" customWidth="1"/>
    <col min="3" max="3" width="15.8515625" style="2" customWidth="1"/>
    <col min="4" max="7" width="15.8515625" style="1" customWidth="1"/>
    <col min="8" max="9" width="5.00390625" style="145" customWidth="1"/>
    <col min="10" max="11" width="15.8515625" style="146" customWidth="1"/>
    <col min="12" max="12" width="15.00390625" style="1" customWidth="1"/>
    <col min="13" max="13" width="30.421875" style="1" hidden="1" customWidth="1" outlineLevel="1"/>
    <col min="14" max="15" width="17.28125" style="1" hidden="1" customWidth="1" outlineLevel="1"/>
    <col min="16" max="16" width="22.421875" style="1" hidden="1" customWidth="1" outlineLevel="1"/>
    <col min="17" max="19" width="17.28125" style="1" hidden="1" customWidth="1" outlineLevel="1"/>
    <col min="20" max="20" width="11.421875" style="1" customWidth="1" collapsed="1"/>
    <col min="21" max="16384" width="11.421875" style="1" customWidth="1"/>
  </cols>
  <sheetData>
    <row r="1" spans="1:20" ht="15">
      <c r="A1" s="88"/>
      <c r="B1" s="89"/>
      <c r="C1" s="89"/>
      <c r="D1" s="90"/>
      <c r="E1" s="90"/>
      <c r="F1" s="90"/>
      <c r="G1" s="90"/>
      <c r="H1" s="91"/>
      <c r="I1" s="91"/>
      <c r="J1" s="92"/>
      <c r="K1" s="92"/>
      <c r="L1" s="88"/>
      <c r="M1" s="88"/>
      <c r="N1" s="88"/>
      <c r="O1" s="88"/>
      <c r="P1" s="88"/>
      <c r="Q1" s="88"/>
      <c r="R1" s="88"/>
      <c r="S1" s="88"/>
      <c r="T1" s="88"/>
    </row>
    <row r="2" spans="1:20" ht="15">
      <c r="A2" s="88"/>
      <c r="B2" s="89" t="s">
        <v>1185</v>
      </c>
      <c r="C2" s="32"/>
      <c r="D2" s="93"/>
      <c r="E2" s="94" t="s">
        <v>1282</v>
      </c>
      <c r="F2" s="231"/>
      <c r="G2" s="231"/>
      <c r="H2" s="231"/>
      <c r="I2" s="231"/>
      <c r="J2" s="231"/>
      <c r="K2" s="231"/>
      <c r="L2" s="88"/>
      <c r="M2" s="88"/>
      <c r="N2" s="88"/>
      <c r="O2" s="88"/>
      <c r="P2" s="88"/>
      <c r="Q2" s="88"/>
      <c r="R2" s="88"/>
      <c r="S2" s="88"/>
      <c r="T2" s="88"/>
    </row>
    <row r="3" spans="1:20" ht="15">
      <c r="A3" s="88"/>
      <c r="B3" s="89"/>
      <c r="C3" s="90"/>
      <c r="D3" s="90"/>
      <c r="E3" s="90"/>
      <c r="F3" s="90"/>
      <c r="G3" s="91"/>
      <c r="H3" s="92"/>
      <c r="I3" s="92"/>
      <c r="J3" s="90"/>
      <c r="K3" s="90"/>
      <c r="L3" s="88"/>
      <c r="M3" s="88"/>
      <c r="N3" s="88"/>
      <c r="O3" s="88"/>
      <c r="P3" s="88"/>
      <c r="Q3" s="88"/>
      <c r="R3" s="88"/>
      <c r="S3" s="88"/>
      <c r="T3" s="88"/>
    </row>
    <row r="4" spans="1:20" ht="15">
      <c r="A4" s="88"/>
      <c r="B4" s="89" t="s">
        <v>3</v>
      </c>
      <c r="C4" s="90" t="s">
        <v>4593</v>
      </c>
      <c r="D4" s="90"/>
      <c r="E4" s="95" t="e">
        <f>INDEX(VSXnames!$A$2:$A$5002,MATCH($C$5,VSXnames!$B$2:$B$5002,0))</f>
        <v>#N/A</v>
      </c>
      <c r="F4" s="101"/>
      <c r="G4" s="91"/>
      <c r="H4" s="92"/>
      <c r="I4" s="96"/>
      <c r="J4" s="90"/>
      <c r="K4" s="90"/>
      <c r="L4" s="88"/>
      <c r="M4" s="88"/>
      <c r="N4" s="88"/>
      <c r="O4" s="88"/>
      <c r="P4" s="88"/>
      <c r="Q4" s="88"/>
      <c r="R4" s="88"/>
      <c r="S4" s="88"/>
      <c r="T4" s="88"/>
    </row>
    <row r="5" spans="1:20" ht="15">
      <c r="A5" s="88"/>
      <c r="B5" s="89" t="s">
        <v>12</v>
      </c>
      <c r="C5" s="70"/>
      <c r="D5" s="97" t="s">
        <v>17</v>
      </c>
      <c r="E5" s="98" t="e">
        <f>INDEX(starparm_2024Jul15!$G$1:$G$2006,MATCH($E$4,starparm_2024Jul15!$A$1:$A$2006,0))</f>
        <v>#N/A</v>
      </c>
      <c r="F5" s="97" t="s">
        <v>18</v>
      </c>
      <c r="G5" s="233" t="e">
        <f>INDEX(starparm_2024Jul15!$K$1:$K$2006,MATCH($E$4,starparm_2024Jul15!$A$1:$A$2006,))</f>
        <v>#N/A</v>
      </c>
      <c r="H5" s="233"/>
      <c r="I5" s="233"/>
      <c r="J5" s="100"/>
      <c r="K5" s="100"/>
      <c r="L5" s="101"/>
      <c r="M5" s="101"/>
      <c r="N5" s="101"/>
      <c r="O5" s="101"/>
      <c r="P5" s="88"/>
      <c r="Q5" s="88"/>
      <c r="R5" s="88"/>
      <c r="S5" s="88"/>
      <c r="T5" s="88"/>
    </row>
    <row r="6" spans="1:20" ht="15">
      <c r="A6" s="88"/>
      <c r="B6" s="89" t="s">
        <v>10</v>
      </c>
      <c r="C6" s="97" t="e">
        <f>INDEX(starparm_2024Jul15!$Q$1:$Q$2010,MATCH($E$4,starparm_2024Jul15!$A$1:$A$2006,))</f>
        <v>#N/A</v>
      </c>
      <c r="D6" s="97" t="s">
        <v>19</v>
      </c>
      <c r="E6" s="98" t="e">
        <f>INDEX(starparm_2024Jul15!$U$1:$U$2010,MATCH($E$4,starparm_2024Jul15!$A$1:$A$2006,))</f>
        <v>#N/A</v>
      </c>
      <c r="F6" s="97" t="s">
        <v>20</v>
      </c>
      <c r="G6" s="102" t="e">
        <f>INDEX(starparm_2024Jul15!$Y$1:$Y$2010,MATCH($E$4,starparm_2024Jul15!$A$1:$A$2006,))</f>
        <v>#N/A</v>
      </c>
      <c r="H6" s="102"/>
      <c r="I6" s="103" t="s">
        <v>4592</v>
      </c>
      <c r="J6" s="104" t="s">
        <v>32</v>
      </c>
      <c r="K6" s="90" t="e">
        <f>IF(INDEX(starparm_2024Jul15!$AB$1:$AB$2011,MATCH('R-band Data Entry'!$E$4,starparm_2024Jul15!$A$1:$A$2006,))=0,"No I-band reduction possible",INDEX(starparm_2024Jul15!$Z$1:$Z$2010,MATCH('R-band Data Entry'!$E$4,starparm_2024Jul15!$A$1:$A$2006,))-INDEX(starparm_2024Jul15!$AB$1:$AB$2011,MATCH('R-band Data Entry'!$E$4,starparm_2024Jul15!$A$1:$A$2006,)))</f>
        <v>#N/A</v>
      </c>
      <c r="L6" s="101"/>
      <c r="M6" s="101"/>
      <c r="N6" s="101"/>
      <c r="O6" s="101"/>
      <c r="P6" s="88"/>
      <c r="Q6" s="88"/>
      <c r="R6" s="88"/>
      <c r="S6" s="88"/>
      <c r="T6" s="88"/>
    </row>
    <row r="7" spans="1:20" ht="15">
      <c r="A7" s="88"/>
      <c r="B7" s="89" t="s">
        <v>14</v>
      </c>
      <c r="C7" s="97" t="e">
        <f>INDEX(starparm_2024Jul15!$AD$1:$AD$2010,MATCH($E$4,starparm_2024Jul15!$A$1:$A$2006,))</f>
        <v>#N/A</v>
      </c>
      <c r="D7" s="97" t="s">
        <v>21</v>
      </c>
      <c r="E7" s="98" t="e">
        <f>INDEX(starparm_2024Jul15!$AH$1:$AH$2010,MATCH($E$4,starparm_2024Jul15!$A$1:$A$2006,))</f>
        <v>#N/A</v>
      </c>
      <c r="F7" s="97" t="s">
        <v>22</v>
      </c>
      <c r="G7" s="102" t="e">
        <f>INDEX(starparm_2024Jul15!$AL$1:$AL$2010,MATCH($E$4,starparm_2024Jul15!$A$1:$A$2006,))</f>
        <v>#N/A</v>
      </c>
      <c r="H7" s="102"/>
      <c r="I7" s="103" t="s">
        <v>4592</v>
      </c>
      <c r="J7" s="104" t="s">
        <v>33</v>
      </c>
      <c r="K7" s="105" t="e">
        <f>IF(INDEX(starparm_2024Jul15!$AN$1:$AN$2011,MATCH('R-band Data Entry'!$E$4,starparm_2024Jul15!$A$1:$A$2006,))=0,"No R-band magnitude available",INDEX(starparm_2024Jul15!$AM$1:$AM$2010,MATCH('R-band Data Entry'!$E$4,starparm_2024Jul15!$A$1:$A$2006,))-INDEX(starparm_2024Jul15!$AN$1:$AN$2035,MATCH('R-band Data Entry'!$E$4,starparm_2024Jul15!$A$1:$A$2006,)))</f>
        <v>#N/A</v>
      </c>
      <c r="L7" s="101"/>
      <c r="M7" s="101"/>
      <c r="N7" s="101"/>
      <c r="O7" s="101"/>
      <c r="P7" s="88"/>
      <c r="Q7" s="88"/>
      <c r="R7" s="88"/>
      <c r="S7" s="88"/>
      <c r="T7" s="88"/>
    </row>
    <row r="8" spans="1:20" ht="15">
      <c r="A8" s="88"/>
      <c r="B8" s="89"/>
      <c r="C8" s="89"/>
      <c r="D8" s="90"/>
      <c r="E8" s="90"/>
      <c r="F8" s="90"/>
      <c r="G8" s="90"/>
      <c r="H8" s="106"/>
      <c r="I8" s="106"/>
      <c r="J8" s="92"/>
      <c r="K8" s="88"/>
      <c r="L8" s="88"/>
      <c r="M8" s="88"/>
      <c r="N8" s="88"/>
      <c r="O8" s="88"/>
      <c r="P8" s="88"/>
      <c r="Q8" s="88"/>
      <c r="R8" s="88"/>
      <c r="S8" s="88"/>
      <c r="T8" s="88"/>
    </row>
    <row r="9" spans="1:20" s="2" customFormat="1" ht="15">
      <c r="A9" s="107"/>
      <c r="B9" s="89"/>
      <c r="C9" s="108" t="s">
        <v>1185</v>
      </c>
      <c r="D9" s="109" t="s">
        <v>23</v>
      </c>
      <c r="E9" s="110" t="s">
        <v>5</v>
      </c>
      <c r="F9" s="109" t="s">
        <v>6</v>
      </c>
      <c r="G9" s="109" t="s">
        <v>7</v>
      </c>
      <c r="H9" s="111" t="s">
        <v>4</v>
      </c>
      <c r="I9" s="111" t="s">
        <v>1179</v>
      </c>
      <c r="J9" s="111" t="s">
        <v>8</v>
      </c>
      <c r="K9" s="112" t="s">
        <v>9</v>
      </c>
      <c r="L9" s="112" t="s">
        <v>1561</v>
      </c>
      <c r="M9" s="112" t="s">
        <v>1441</v>
      </c>
      <c r="N9" s="112" t="s">
        <v>4620</v>
      </c>
      <c r="O9" s="112" t="s">
        <v>4621</v>
      </c>
      <c r="P9" s="224" t="s">
        <v>4622</v>
      </c>
      <c r="Q9" s="113" t="s">
        <v>4551</v>
      </c>
      <c r="R9" s="113" t="s">
        <v>4552</v>
      </c>
      <c r="S9" s="113" t="s">
        <v>4553</v>
      </c>
      <c r="T9" s="114"/>
    </row>
    <row r="10" spans="1:20" ht="15">
      <c r="A10" s="88"/>
      <c r="B10" s="115" t="s">
        <v>10</v>
      </c>
      <c r="C10" s="33">
        <f>C2</f>
        <v>0</v>
      </c>
      <c r="D10" s="79"/>
      <c r="E10" s="80"/>
      <c r="F10" s="80"/>
      <c r="G10" s="80"/>
      <c r="H10" s="10">
        <v>10</v>
      </c>
      <c r="I10" s="12">
        <v>10</v>
      </c>
      <c r="J10" s="116" t="e">
        <f aca="true" t="shared" si="0" ref="J10:J19">AVERAGE(E10:G10)</f>
        <v>#DIV/0!</v>
      </c>
      <c r="K10" s="117" t="e">
        <f>(J10-J11)</f>
        <v>#DIV/0!</v>
      </c>
      <c r="L10" s="118" t="e">
        <f>K10/_xlfn.STDEV.P(Q10:S10)</f>
        <v>#DIV/0!</v>
      </c>
      <c r="M10" s="119"/>
      <c r="N10" s="120"/>
      <c r="O10" s="119"/>
      <c r="P10" s="121"/>
      <c r="Q10" s="122" t="e">
        <f>E10-J11</f>
        <v>#DIV/0!</v>
      </c>
      <c r="R10" s="122" t="e">
        <f>F10-J11</f>
        <v>#DIV/0!</v>
      </c>
      <c r="S10" s="122" t="e">
        <f>G10-J11</f>
        <v>#DIV/0!</v>
      </c>
      <c r="T10" s="96"/>
    </row>
    <row r="11" spans="1:20" ht="15">
      <c r="A11" s="88"/>
      <c r="B11" s="123" t="s">
        <v>11</v>
      </c>
      <c r="C11" s="34">
        <f>C10</f>
        <v>0</v>
      </c>
      <c r="D11" s="81"/>
      <c r="E11" s="82"/>
      <c r="F11" s="82"/>
      <c r="G11" s="82"/>
      <c r="H11" s="9">
        <v>10</v>
      </c>
      <c r="I11" s="13">
        <v>10</v>
      </c>
      <c r="J11" s="122" t="e">
        <f t="shared" si="0"/>
        <v>#DIV/0!</v>
      </c>
      <c r="K11" s="124"/>
      <c r="L11" s="118" t="e">
        <f>J11/_xlfn.STDEV.P(E11:G11)</f>
        <v>#DIV/0!</v>
      </c>
      <c r="M11" s="125"/>
      <c r="N11" s="126"/>
      <c r="O11" s="125"/>
      <c r="P11" s="127"/>
      <c r="Q11" s="122"/>
      <c r="R11" s="122"/>
      <c r="S11" s="122"/>
      <c r="T11" s="96"/>
    </row>
    <row r="12" spans="1:20" ht="15.75">
      <c r="A12" s="88"/>
      <c r="B12" s="123" t="s">
        <v>12</v>
      </c>
      <c r="C12" s="34">
        <f>C11</f>
        <v>0</v>
      </c>
      <c r="D12" s="81"/>
      <c r="E12" s="82"/>
      <c r="F12" s="82"/>
      <c r="G12" s="82"/>
      <c r="H12" s="9">
        <v>10</v>
      </c>
      <c r="I12" s="13">
        <v>10</v>
      </c>
      <c r="J12" s="122" t="e">
        <f t="shared" si="0"/>
        <v>#DIV/0!</v>
      </c>
      <c r="K12" s="124" t="e">
        <f>(J12-J13)</f>
        <v>#DIV/0!</v>
      </c>
      <c r="L12" s="118" t="e">
        <f>K12/_xlfn.STDEV.P(Q12:S12)</f>
        <v>#DIV/0!</v>
      </c>
      <c r="M12" s="125" t="e">
        <f>(K10+((K14-K10)/(D14-D10)*(D12-D10)))</f>
        <v>#DIV/0!</v>
      </c>
      <c r="N12" s="126" t="e">
        <f>-2.5*LOG10(K12/(H12*I12))</f>
        <v>#DIV/0!</v>
      </c>
      <c r="O12" s="125" t="e">
        <f>-2.5*LOG10(M12/(H12*I12))</f>
        <v>#DIV/0!</v>
      </c>
      <c r="P12" s="128" t="e">
        <f>N12-O12</f>
        <v>#DIV/0!</v>
      </c>
      <c r="Q12" s="122" t="e">
        <f aca="true" t="shared" si="1" ref="Q12:Q26">E12-J13</f>
        <v>#DIV/0!</v>
      </c>
      <c r="R12" s="122" t="e">
        <f aca="true" t="shared" si="2" ref="R12:R26">F12-J13</f>
        <v>#DIV/0!</v>
      </c>
      <c r="S12" s="122" t="e">
        <f aca="true" t="shared" si="3" ref="S12:S26">G12-J13</f>
        <v>#DIV/0!</v>
      </c>
      <c r="T12" s="96"/>
    </row>
    <row r="13" spans="1:20" ht="15">
      <c r="A13" s="88"/>
      <c r="B13" s="123" t="s">
        <v>13</v>
      </c>
      <c r="C13" s="34">
        <f aca="true" t="shared" si="4" ref="C13:C27">C12</f>
        <v>0</v>
      </c>
      <c r="D13" s="81"/>
      <c r="E13" s="82"/>
      <c r="F13" s="82"/>
      <c r="G13" s="82"/>
      <c r="H13" s="9">
        <v>10</v>
      </c>
      <c r="I13" s="13">
        <v>10</v>
      </c>
      <c r="J13" s="122" t="e">
        <f t="shared" si="0"/>
        <v>#DIV/0!</v>
      </c>
      <c r="K13" s="124"/>
      <c r="L13" s="118" t="e">
        <f>J13/_xlfn.STDEV.P(E13:G13)</f>
        <v>#DIV/0!</v>
      </c>
      <c r="M13" s="125"/>
      <c r="N13" s="126"/>
      <c r="O13" s="125"/>
      <c r="P13" s="127"/>
      <c r="Q13" s="122"/>
      <c r="R13" s="122"/>
      <c r="S13" s="122"/>
      <c r="T13" s="96"/>
    </row>
    <row r="14" spans="1:20" ht="15">
      <c r="A14" s="88"/>
      <c r="B14" s="123" t="s">
        <v>10</v>
      </c>
      <c r="C14" s="34">
        <f t="shared" si="4"/>
        <v>0</v>
      </c>
      <c r="D14" s="81"/>
      <c r="E14" s="82"/>
      <c r="F14" s="82"/>
      <c r="G14" s="82"/>
      <c r="H14" s="9">
        <v>10</v>
      </c>
      <c r="I14" s="13">
        <v>10</v>
      </c>
      <c r="J14" s="122" t="e">
        <f t="shared" si="0"/>
        <v>#DIV/0!</v>
      </c>
      <c r="K14" s="124" t="e">
        <f>(J14-J15)</f>
        <v>#DIV/0!</v>
      </c>
      <c r="L14" s="118" t="e">
        <f>K14/_xlfn.STDEV.P(Q14:S14)</f>
        <v>#DIV/0!</v>
      </c>
      <c r="M14" s="125"/>
      <c r="N14" s="126"/>
      <c r="O14" s="125"/>
      <c r="P14" s="127"/>
      <c r="Q14" s="122" t="e">
        <f t="shared" si="1"/>
        <v>#DIV/0!</v>
      </c>
      <c r="R14" s="122" t="e">
        <f t="shared" si="2"/>
        <v>#DIV/0!</v>
      </c>
      <c r="S14" s="122" t="e">
        <f t="shared" si="3"/>
        <v>#DIV/0!</v>
      </c>
      <c r="T14" s="96"/>
    </row>
    <row r="15" spans="1:20" ht="15">
      <c r="A15" s="88"/>
      <c r="B15" s="123" t="s">
        <v>11</v>
      </c>
      <c r="C15" s="34">
        <f t="shared" si="4"/>
        <v>0</v>
      </c>
      <c r="D15" s="81"/>
      <c r="E15" s="82"/>
      <c r="F15" s="82"/>
      <c r="G15" s="82"/>
      <c r="H15" s="9">
        <v>10</v>
      </c>
      <c r="I15" s="13">
        <v>10</v>
      </c>
      <c r="J15" s="122" t="e">
        <f t="shared" si="0"/>
        <v>#DIV/0!</v>
      </c>
      <c r="K15" s="124"/>
      <c r="L15" s="118" t="e">
        <f>J15/_xlfn.STDEV.P(E15:G15)</f>
        <v>#DIV/0!</v>
      </c>
      <c r="M15" s="125"/>
      <c r="N15" s="126"/>
      <c r="O15" s="125"/>
      <c r="P15" s="127"/>
      <c r="Q15" s="122"/>
      <c r="R15" s="122"/>
      <c r="S15" s="122"/>
      <c r="T15" s="96"/>
    </row>
    <row r="16" spans="1:20" ht="15.75">
      <c r="A16" s="88"/>
      <c r="B16" s="123" t="s">
        <v>12</v>
      </c>
      <c r="C16" s="34">
        <f t="shared" si="4"/>
        <v>0</v>
      </c>
      <c r="D16" s="81"/>
      <c r="E16" s="82"/>
      <c r="F16" s="82"/>
      <c r="G16" s="82"/>
      <c r="H16" s="9">
        <v>10</v>
      </c>
      <c r="I16" s="13">
        <v>10</v>
      </c>
      <c r="J16" s="122" t="e">
        <f t="shared" si="0"/>
        <v>#DIV/0!</v>
      </c>
      <c r="K16" s="124" t="e">
        <f>(J16-J17)</f>
        <v>#DIV/0!</v>
      </c>
      <c r="L16" s="118" t="e">
        <f>K16/_xlfn.STDEV.P(Q16:S16)</f>
        <v>#DIV/0!</v>
      </c>
      <c r="M16" s="125" t="e">
        <f>(K14+((K18-K14)/(D18-D14)*(D16-D14)))</f>
        <v>#DIV/0!</v>
      </c>
      <c r="N16" s="126" t="e">
        <f>-2.5*LOG10(K16/(H16*I16))</f>
        <v>#DIV/0!</v>
      </c>
      <c r="O16" s="125" t="e">
        <f>-2.5*LOG10(M16/(H16*I16))</f>
        <v>#DIV/0!</v>
      </c>
      <c r="P16" s="128" t="e">
        <f>N16-O16</f>
        <v>#DIV/0!</v>
      </c>
      <c r="Q16" s="122" t="e">
        <f t="shared" si="1"/>
        <v>#DIV/0!</v>
      </c>
      <c r="R16" s="122" t="e">
        <f t="shared" si="2"/>
        <v>#DIV/0!</v>
      </c>
      <c r="S16" s="122" t="e">
        <f t="shared" si="3"/>
        <v>#DIV/0!</v>
      </c>
      <c r="T16" s="96"/>
    </row>
    <row r="17" spans="1:20" ht="15">
      <c r="A17" s="88"/>
      <c r="B17" s="123" t="s">
        <v>13</v>
      </c>
      <c r="C17" s="34">
        <f t="shared" si="4"/>
        <v>0</v>
      </c>
      <c r="D17" s="81"/>
      <c r="E17" s="82"/>
      <c r="F17" s="82"/>
      <c r="G17" s="82"/>
      <c r="H17" s="9">
        <v>10</v>
      </c>
      <c r="I17" s="13">
        <v>10</v>
      </c>
      <c r="J17" s="122" t="e">
        <f t="shared" si="0"/>
        <v>#DIV/0!</v>
      </c>
      <c r="K17" s="124"/>
      <c r="L17" s="118" t="e">
        <f>J17/_xlfn.STDEV.P(E17:G17)</f>
        <v>#DIV/0!</v>
      </c>
      <c r="M17" s="125"/>
      <c r="N17" s="126"/>
      <c r="O17" s="125"/>
      <c r="P17" s="127"/>
      <c r="Q17" s="122"/>
      <c r="R17" s="122"/>
      <c r="S17" s="122"/>
      <c r="T17" s="96"/>
    </row>
    <row r="18" spans="1:20" ht="15">
      <c r="A18" s="88"/>
      <c r="B18" s="123" t="s">
        <v>10</v>
      </c>
      <c r="C18" s="34">
        <f t="shared" si="4"/>
        <v>0</v>
      </c>
      <c r="D18" s="81"/>
      <c r="E18" s="82"/>
      <c r="F18" s="82"/>
      <c r="G18" s="82"/>
      <c r="H18" s="9">
        <v>10</v>
      </c>
      <c r="I18" s="13">
        <v>10</v>
      </c>
      <c r="J18" s="122" t="e">
        <f t="shared" si="0"/>
        <v>#DIV/0!</v>
      </c>
      <c r="K18" s="124" t="e">
        <f>(J18-J19)</f>
        <v>#DIV/0!</v>
      </c>
      <c r="L18" s="118" t="e">
        <f>K18/_xlfn.STDEV.P(Q18:S18)</f>
        <v>#DIV/0!</v>
      </c>
      <c r="M18" s="125"/>
      <c r="N18" s="126"/>
      <c r="O18" s="125"/>
      <c r="P18" s="127"/>
      <c r="Q18" s="122" t="e">
        <f t="shared" si="1"/>
        <v>#DIV/0!</v>
      </c>
      <c r="R18" s="122" t="e">
        <f t="shared" si="2"/>
        <v>#DIV/0!</v>
      </c>
      <c r="S18" s="122" t="e">
        <f t="shared" si="3"/>
        <v>#DIV/0!</v>
      </c>
      <c r="T18" s="96"/>
    </row>
    <row r="19" spans="1:20" ht="15">
      <c r="A19" s="88"/>
      <c r="B19" s="123" t="s">
        <v>11</v>
      </c>
      <c r="C19" s="34">
        <f t="shared" si="4"/>
        <v>0</v>
      </c>
      <c r="D19" s="81"/>
      <c r="E19" s="82"/>
      <c r="F19" s="82"/>
      <c r="G19" s="82"/>
      <c r="H19" s="9">
        <v>10</v>
      </c>
      <c r="I19" s="13">
        <v>10</v>
      </c>
      <c r="J19" s="122" t="e">
        <f t="shared" si="0"/>
        <v>#DIV/0!</v>
      </c>
      <c r="K19" s="124"/>
      <c r="L19" s="118" t="e">
        <f>J19/_xlfn.STDEV.P(E19:G19)</f>
        <v>#DIV/0!</v>
      </c>
      <c r="M19" s="125"/>
      <c r="N19" s="126"/>
      <c r="O19" s="125"/>
      <c r="P19" s="127"/>
      <c r="Q19" s="122"/>
      <c r="R19" s="122"/>
      <c r="S19" s="122"/>
      <c r="T19" s="96"/>
    </row>
    <row r="20" spans="1:20" ht="15.75">
      <c r="A20" s="88"/>
      <c r="B20" s="123" t="s">
        <v>12</v>
      </c>
      <c r="C20" s="34">
        <f t="shared" si="4"/>
        <v>0</v>
      </c>
      <c r="D20" s="81"/>
      <c r="E20" s="82"/>
      <c r="F20" s="82"/>
      <c r="G20" s="82"/>
      <c r="H20" s="9">
        <v>10</v>
      </c>
      <c r="I20" s="13">
        <v>10</v>
      </c>
      <c r="J20" s="122" t="e">
        <f aca="true" t="shared" si="5" ref="J20:J27">AVERAGE(E20:G20)</f>
        <v>#DIV/0!</v>
      </c>
      <c r="K20" s="124" t="e">
        <f>(J20-J21)</f>
        <v>#DIV/0!</v>
      </c>
      <c r="L20" s="118" t="e">
        <f>K20/_xlfn.STDEV.P(Q20:S20)</f>
        <v>#DIV/0!</v>
      </c>
      <c r="M20" s="125" t="e">
        <f>(K18+((K22-K18)/(D22-D18)*(D20-D18)))</f>
        <v>#DIV/0!</v>
      </c>
      <c r="N20" s="126" t="e">
        <f>-2.5*LOG10(K20/(H20*I20))</f>
        <v>#DIV/0!</v>
      </c>
      <c r="O20" s="125" t="e">
        <f>-2.5*LOG10(M20/(H20*I20))</f>
        <v>#DIV/0!</v>
      </c>
      <c r="P20" s="128" t="e">
        <f>N20-O20</f>
        <v>#DIV/0!</v>
      </c>
      <c r="Q20" s="122" t="e">
        <f t="shared" si="1"/>
        <v>#DIV/0!</v>
      </c>
      <c r="R20" s="122" t="e">
        <f t="shared" si="2"/>
        <v>#DIV/0!</v>
      </c>
      <c r="S20" s="122" t="e">
        <f t="shared" si="3"/>
        <v>#DIV/0!</v>
      </c>
      <c r="T20" s="96"/>
    </row>
    <row r="21" spans="1:20" ht="15">
      <c r="A21" s="88"/>
      <c r="B21" s="123" t="s">
        <v>13</v>
      </c>
      <c r="C21" s="34">
        <f t="shared" si="4"/>
        <v>0</v>
      </c>
      <c r="D21" s="81"/>
      <c r="E21" s="82"/>
      <c r="F21" s="82"/>
      <c r="G21" s="82"/>
      <c r="H21" s="9">
        <v>10</v>
      </c>
      <c r="I21" s="13">
        <v>10</v>
      </c>
      <c r="J21" s="122" t="e">
        <f t="shared" si="5"/>
        <v>#DIV/0!</v>
      </c>
      <c r="K21" s="124"/>
      <c r="L21" s="118" t="e">
        <f>J21/_xlfn.STDEV.P(E21:G21)</f>
        <v>#DIV/0!</v>
      </c>
      <c r="M21" s="125"/>
      <c r="N21" s="126"/>
      <c r="O21" s="125"/>
      <c r="P21" s="127"/>
      <c r="Q21" s="122"/>
      <c r="R21" s="122"/>
      <c r="S21" s="122"/>
      <c r="T21" s="96"/>
    </row>
    <row r="22" spans="1:20" ht="15">
      <c r="A22" s="88"/>
      <c r="B22" s="123" t="s">
        <v>10</v>
      </c>
      <c r="C22" s="34">
        <f t="shared" si="4"/>
        <v>0</v>
      </c>
      <c r="D22" s="81"/>
      <c r="E22" s="82"/>
      <c r="F22" s="82"/>
      <c r="G22" s="82"/>
      <c r="H22" s="9">
        <v>10</v>
      </c>
      <c r="I22" s="13">
        <v>10</v>
      </c>
      <c r="J22" s="122" t="e">
        <f t="shared" si="5"/>
        <v>#DIV/0!</v>
      </c>
      <c r="K22" s="124" t="e">
        <f>(J22-J23)</f>
        <v>#DIV/0!</v>
      </c>
      <c r="L22" s="118" t="e">
        <f>K22/_xlfn.STDEV.P(Q22:S22)</f>
        <v>#DIV/0!</v>
      </c>
      <c r="M22" s="125"/>
      <c r="N22" s="126"/>
      <c r="O22" s="125"/>
      <c r="P22" s="127"/>
      <c r="Q22" s="122" t="e">
        <f t="shared" si="1"/>
        <v>#DIV/0!</v>
      </c>
      <c r="R22" s="122" t="e">
        <f t="shared" si="2"/>
        <v>#DIV/0!</v>
      </c>
      <c r="S22" s="122" t="e">
        <f t="shared" si="3"/>
        <v>#DIV/0!</v>
      </c>
      <c r="T22" s="96"/>
    </row>
    <row r="23" spans="1:20" ht="15">
      <c r="A23" s="88"/>
      <c r="B23" s="123" t="s">
        <v>11</v>
      </c>
      <c r="C23" s="34">
        <f t="shared" si="4"/>
        <v>0</v>
      </c>
      <c r="D23" s="81"/>
      <c r="E23" s="82"/>
      <c r="F23" s="82"/>
      <c r="G23" s="82"/>
      <c r="H23" s="9">
        <v>10</v>
      </c>
      <c r="I23" s="13">
        <v>10</v>
      </c>
      <c r="J23" s="122" t="e">
        <f t="shared" si="5"/>
        <v>#DIV/0!</v>
      </c>
      <c r="K23" s="124"/>
      <c r="L23" s="118" t="e">
        <f>J23/_xlfn.STDEV.P(E23:G23)</f>
        <v>#DIV/0!</v>
      </c>
      <c r="M23" s="125"/>
      <c r="N23" s="126"/>
      <c r="O23" s="125"/>
      <c r="P23" s="127"/>
      <c r="Q23" s="122"/>
      <c r="R23" s="122"/>
      <c r="S23" s="122"/>
      <c r="T23" s="96"/>
    </row>
    <row r="24" spans="1:20" ht="15.75">
      <c r="A24" s="88"/>
      <c r="B24" s="123" t="s">
        <v>14</v>
      </c>
      <c r="C24" s="34">
        <f t="shared" si="4"/>
        <v>0</v>
      </c>
      <c r="D24" s="81"/>
      <c r="E24" s="82"/>
      <c r="F24" s="82"/>
      <c r="G24" s="82"/>
      <c r="H24" s="9">
        <v>10</v>
      </c>
      <c r="I24" s="13">
        <v>10</v>
      </c>
      <c r="J24" s="122" t="e">
        <f t="shared" si="5"/>
        <v>#DIV/0!</v>
      </c>
      <c r="K24" s="124" t="e">
        <f>(J24-J25)</f>
        <v>#DIV/0!</v>
      </c>
      <c r="L24" s="118" t="e">
        <f>K24/_xlfn.STDEV.P(Q24:S24)</f>
        <v>#DIV/0!</v>
      </c>
      <c r="M24" s="125" t="e">
        <f>(K22+((K26-K22)/(D26-D22)*(D24-D22)))</f>
        <v>#DIV/0!</v>
      </c>
      <c r="N24" s="126" t="e">
        <f>-2.5*LOG10(K24/(H24*I24))</f>
        <v>#DIV/0!</v>
      </c>
      <c r="O24" s="125" t="e">
        <f>-2.5*LOG10(M24/(H24*I24))</f>
        <v>#DIV/0!</v>
      </c>
      <c r="P24" s="128" t="e">
        <f>N24-O24</f>
        <v>#DIV/0!</v>
      </c>
      <c r="Q24" s="122" t="e">
        <f t="shared" si="1"/>
        <v>#DIV/0!</v>
      </c>
      <c r="R24" s="122" t="e">
        <f t="shared" si="2"/>
        <v>#DIV/0!</v>
      </c>
      <c r="S24" s="122" t="e">
        <f t="shared" si="3"/>
        <v>#DIV/0!</v>
      </c>
      <c r="T24" s="96"/>
    </row>
    <row r="25" spans="1:20" ht="15">
      <c r="A25" s="88"/>
      <c r="B25" s="123" t="s">
        <v>15</v>
      </c>
      <c r="C25" s="34">
        <f t="shared" si="4"/>
        <v>0</v>
      </c>
      <c r="D25" s="81"/>
      <c r="E25" s="82"/>
      <c r="F25" s="82"/>
      <c r="G25" s="82"/>
      <c r="H25" s="9">
        <v>10</v>
      </c>
      <c r="I25" s="13">
        <v>10</v>
      </c>
      <c r="J25" s="122" t="e">
        <f t="shared" si="5"/>
        <v>#DIV/0!</v>
      </c>
      <c r="K25" s="124"/>
      <c r="L25" s="118" t="e">
        <f>J25/_xlfn.STDEV.P(E25:G25)</f>
        <v>#DIV/0!</v>
      </c>
      <c r="M25" s="125"/>
      <c r="N25" s="126"/>
      <c r="O25" s="125"/>
      <c r="P25" s="127"/>
      <c r="Q25" s="122"/>
      <c r="R25" s="122"/>
      <c r="S25" s="122"/>
      <c r="T25" s="96"/>
    </row>
    <row r="26" spans="1:20" ht="15">
      <c r="A26" s="88"/>
      <c r="B26" s="123" t="s">
        <v>10</v>
      </c>
      <c r="C26" s="34">
        <f t="shared" si="4"/>
        <v>0</v>
      </c>
      <c r="D26" s="81"/>
      <c r="E26" s="82"/>
      <c r="F26" s="82"/>
      <c r="G26" s="82"/>
      <c r="H26" s="9">
        <v>10</v>
      </c>
      <c r="I26" s="13">
        <v>10</v>
      </c>
      <c r="J26" s="122" t="e">
        <f t="shared" si="5"/>
        <v>#DIV/0!</v>
      </c>
      <c r="K26" s="124" t="e">
        <f>(J26-J27)</f>
        <v>#DIV/0!</v>
      </c>
      <c r="L26" s="118" t="e">
        <f>K26/_xlfn.STDEV.P(Q26:S26)</f>
        <v>#DIV/0!</v>
      </c>
      <c r="M26" s="125"/>
      <c r="N26" s="126"/>
      <c r="O26" s="125"/>
      <c r="P26" s="127"/>
      <c r="Q26" s="122" t="e">
        <f t="shared" si="1"/>
        <v>#DIV/0!</v>
      </c>
      <c r="R26" s="122" t="e">
        <f t="shared" si="2"/>
        <v>#DIV/0!</v>
      </c>
      <c r="S26" s="122" t="e">
        <f t="shared" si="3"/>
        <v>#DIV/0!</v>
      </c>
      <c r="T26" s="96"/>
    </row>
    <row r="27" spans="1:20" ht="15">
      <c r="A27" s="88"/>
      <c r="B27" s="129" t="s">
        <v>11</v>
      </c>
      <c r="C27" s="35">
        <f t="shared" si="4"/>
        <v>0</v>
      </c>
      <c r="D27" s="83"/>
      <c r="E27" s="84"/>
      <c r="F27" s="84"/>
      <c r="G27" s="84"/>
      <c r="H27" s="11">
        <v>10</v>
      </c>
      <c r="I27" s="14">
        <v>10</v>
      </c>
      <c r="J27" s="130" t="e">
        <f t="shared" si="5"/>
        <v>#DIV/0!</v>
      </c>
      <c r="K27" s="131"/>
      <c r="L27" s="132" t="e">
        <f>J27/_xlfn.STDEV.P(E27:G27)</f>
        <v>#DIV/0!</v>
      </c>
      <c r="M27" s="133"/>
      <c r="N27" s="131"/>
      <c r="O27" s="133"/>
      <c r="P27" s="134"/>
      <c r="Q27" s="135"/>
      <c r="R27" s="135"/>
      <c r="S27" s="135"/>
      <c r="T27" s="96"/>
    </row>
    <row r="28" spans="1:20" ht="15">
      <c r="A28" s="88"/>
      <c r="B28" s="89"/>
      <c r="C28" s="89"/>
      <c r="D28" s="90"/>
      <c r="E28" s="90"/>
      <c r="F28" s="90"/>
      <c r="G28" s="90"/>
      <c r="H28" s="91"/>
      <c r="I28" s="91"/>
      <c r="J28" s="136"/>
      <c r="K28" s="136"/>
      <c r="L28" s="88"/>
      <c r="M28" s="88"/>
      <c r="N28" s="88"/>
      <c r="O28" s="88"/>
      <c r="P28" s="88"/>
      <c r="Q28" s="88"/>
      <c r="R28" s="88"/>
      <c r="S28" s="88"/>
      <c r="T28" s="88"/>
    </row>
    <row r="29" spans="1:20" ht="15">
      <c r="A29" s="88"/>
      <c r="B29" s="90"/>
      <c r="C29" s="89" t="s">
        <v>28</v>
      </c>
      <c r="D29" s="89"/>
      <c r="E29" s="232"/>
      <c r="F29" s="232"/>
      <c r="G29" s="90"/>
      <c r="H29" s="138"/>
      <c r="I29" s="90" t="s">
        <v>1142</v>
      </c>
      <c r="J29" s="90"/>
      <c r="K29" s="138" t="e">
        <f>IF('I-band Data Entry'!G27="",Calculations!AH8,Calculations!AC10)</f>
        <v>#DIV/0!</v>
      </c>
      <c r="L29" s="90" t="str">
        <f>IF('I-band Data Entry'!G27="","R-only","")</f>
        <v>R-only</v>
      </c>
      <c r="M29" s="90"/>
      <c r="N29" s="90"/>
      <c r="O29" s="90"/>
      <c r="P29" s="88"/>
      <c r="Q29" s="88"/>
      <c r="R29" s="88"/>
      <c r="S29" s="88"/>
      <c r="T29" s="88"/>
    </row>
    <row r="30" spans="1:20" ht="15">
      <c r="A30" s="88"/>
      <c r="B30" s="90"/>
      <c r="C30" s="89" t="s">
        <v>29</v>
      </c>
      <c r="D30" s="137"/>
      <c r="E30" s="137"/>
      <c r="F30" s="88"/>
      <c r="G30" s="90"/>
      <c r="H30" s="138"/>
      <c r="I30" s="90" t="s">
        <v>25</v>
      </c>
      <c r="J30" s="91"/>
      <c r="K30" s="138" t="e">
        <f>_xlfn.STDEV.S(P12:P20)</f>
        <v>#DIV/0!</v>
      </c>
      <c r="L30" s="138"/>
      <c r="M30" s="138"/>
      <c r="N30" s="138"/>
      <c r="O30" s="138"/>
      <c r="P30" s="88"/>
      <c r="Q30" s="88"/>
      <c r="R30" s="88"/>
      <c r="S30" s="88"/>
      <c r="T30" s="88"/>
    </row>
    <row r="31" spans="1:20" ht="15">
      <c r="A31" s="88"/>
      <c r="B31" s="89" t="s">
        <v>1144</v>
      </c>
      <c r="C31" s="139" t="e">
        <f>(AVERAGE(Calculations!$R$3,Calculations!$R$5,Calculations!$R$7)+AVERAGE(Calculations!$S$3,Calculations!$S$5,Calculations!$S$7))/2</f>
        <v>#N/A</v>
      </c>
      <c r="D31" s="140"/>
      <c r="E31" s="141"/>
      <c r="F31" s="88"/>
      <c r="G31" s="90"/>
      <c r="H31" s="138"/>
      <c r="I31" s="90" t="s">
        <v>26</v>
      </c>
      <c r="J31" s="91"/>
      <c r="K31" s="138" t="e">
        <f>IF(K30/SQRT(3)&lt;0.001,0.001,K30/SQRT(3))</f>
        <v>#DIV/0!</v>
      </c>
      <c r="L31" s="92"/>
      <c r="M31" s="92"/>
      <c r="N31" s="92"/>
      <c r="O31" s="92"/>
      <c r="P31" s="88"/>
      <c r="Q31" s="88"/>
      <c r="R31" s="88"/>
      <c r="S31" s="88"/>
      <c r="T31" s="88"/>
    </row>
    <row r="32" spans="1:20" ht="14.25">
      <c r="A32" s="88"/>
      <c r="B32" s="90"/>
      <c r="C32" s="90"/>
      <c r="D32" s="90"/>
      <c r="E32" s="90"/>
      <c r="F32" s="138"/>
      <c r="G32" s="90"/>
      <c r="H32" s="90"/>
      <c r="I32" s="91"/>
      <c r="J32" s="92"/>
      <c r="K32" s="88"/>
      <c r="L32" s="88"/>
      <c r="M32" s="88"/>
      <c r="N32" s="88"/>
      <c r="O32" s="88"/>
      <c r="P32" s="88"/>
      <c r="Q32" s="88"/>
      <c r="R32" s="88"/>
      <c r="S32" s="88"/>
      <c r="T32" s="88"/>
    </row>
    <row r="33" spans="1:20" ht="15">
      <c r="A33" s="88"/>
      <c r="B33" s="137" t="s">
        <v>1304</v>
      </c>
      <c r="C33" s="142" t="e">
        <f>(-2.5*LOG10(K10/(H10*I10))-2.5*LOG10(K14/(H14*I14))-2.5*LOG10(K18/(H18*I18))-2.5*LOG10(K22/(H22*I22))-2.5*LOG10(K26/(H26*I26)))/5</f>
        <v>#DIV/0!</v>
      </c>
      <c r="D33" s="88"/>
      <c r="E33" s="142"/>
      <c r="F33" s="138"/>
      <c r="G33" s="138"/>
      <c r="H33" s="138"/>
      <c r="I33" s="89" t="s">
        <v>14</v>
      </c>
      <c r="J33" s="90"/>
      <c r="K33" s="90"/>
      <c r="L33" s="138"/>
      <c r="M33" s="138"/>
      <c r="N33" s="138"/>
      <c r="O33" s="138"/>
      <c r="P33" s="88"/>
      <c r="Q33" s="88"/>
      <c r="R33" s="88"/>
      <c r="S33" s="88"/>
      <c r="T33" s="88"/>
    </row>
    <row r="34" spans="1:20" ht="15">
      <c r="A34" s="88"/>
      <c r="B34" s="137" t="s">
        <v>1305</v>
      </c>
      <c r="C34" s="142" t="e">
        <f>($N$12+$N$16+$N$20)/3</f>
        <v>#DIV/0!</v>
      </c>
      <c r="D34" s="88"/>
      <c r="E34" s="142"/>
      <c r="F34" s="138"/>
      <c r="G34" s="138"/>
      <c r="H34" s="138"/>
      <c r="I34" s="90" t="s">
        <v>1142</v>
      </c>
      <c r="J34" s="90"/>
      <c r="K34" s="138" t="e">
        <f>IF(L29="V-only",Calculations!AL10,Calculations!AJ10)</f>
        <v>#DIV/0!</v>
      </c>
      <c r="L34" s="138" t="str">
        <f>IF('I-band Data Entry'!G27="","R-only","")</f>
        <v>R-only</v>
      </c>
      <c r="M34" s="138"/>
      <c r="N34" s="138"/>
      <c r="O34" s="138"/>
      <c r="P34" s="88"/>
      <c r="Q34" s="88"/>
      <c r="R34" s="88"/>
      <c r="S34" s="88"/>
      <c r="T34" s="88"/>
    </row>
    <row r="35" spans="1:20" ht="15">
      <c r="A35" s="88"/>
      <c r="B35" s="137" t="s">
        <v>1306</v>
      </c>
      <c r="C35" s="143" t="e">
        <f>$N$24</f>
        <v>#DIV/0!</v>
      </c>
      <c r="D35" s="88"/>
      <c r="E35" s="143"/>
      <c r="F35" s="138"/>
      <c r="G35" s="138"/>
      <c r="H35" s="138"/>
      <c r="I35" s="90"/>
      <c r="J35" s="90"/>
      <c r="K35" s="91"/>
      <c r="L35" s="138"/>
      <c r="M35" s="138"/>
      <c r="N35" s="138"/>
      <c r="O35" s="138"/>
      <c r="P35" s="88"/>
      <c r="Q35" s="88"/>
      <c r="R35" s="88"/>
      <c r="S35" s="88"/>
      <c r="T35" s="88"/>
    </row>
    <row r="36" spans="1:20" ht="13.5">
      <c r="A36" s="88"/>
      <c r="B36" s="144"/>
      <c r="C36" s="144"/>
      <c r="D36" s="88"/>
      <c r="E36" s="88"/>
      <c r="F36" s="138"/>
      <c r="G36" s="138"/>
      <c r="H36" s="138"/>
      <c r="I36" s="92" t="s">
        <v>35</v>
      </c>
      <c r="J36" s="90"/>
      <c r="K36" s="139">
        <f>(Calculations!A3+Calculations!A5+Calculations!A7)/3</f>
        <v>2415018.5</v>
      </c>
      <c r="L36" s="92"/>
      <c r="M36" s="92"/>
      <c r="N36" s="92"/>
      <c r="O36" s="92"/>
      <c r="P36" s="88"/>
      <c r="Q36" s="88"/>
      <c r="R36" s="88"/>
      <c r="S36" s="88"/>
      <c r="T36" s="88"/>
    </row>
    <row r="37" spans="1:20" ht="13.5">
      <c r="A37" s="88"/>
      <c r="B37" s="88"/>
      <c r="C37" s="107"/>
      <c r="D37" s="88"/>
      <c r="E37" s="88"/>
      <c r="F37" s="90"/>
      <c r="G37" s="90"/>
      <c r="H37" s="90"/>
      <c r="I37" s="90" t="s">
        <v>36</v>
      </c>
      <c r="J37" s="90"/>
      <c r="K37" s="139" t="e">
        <f>Calculations!X2</f>
        <v>#N/A</v>
      </c>
      <c r="L37" s="138"/>
      <c r="M37" s="138"/>
      <c r="N37" s="138"/>
      <c r="O37" s="138"/>
      <c r="P37" s="88"/>
      <c r="Q37" s="88"/>
      <c r="R37" s="88"/>
      <c r="S37" s="88"/>
      <c r="T37" s="88"/>
    </row>
    <row r="38" spans="1:20" ht="13.5">
      <c r="A38" s="88"/>
      <c r="B38" s="88"/>
      <c r="C38" s="107"/>
      <c r="D38" s="88"/>
      <c r="E38" s="88"/>
      <c r="F38" s="138"/>
      <c r="G38" s="90"/>
      <c r="H38" s="90"/>
      <c r="I38" s="90"/>
      <c r="J38" s="92"/>
      <c r="K38" s="138"/>
      <c r="L38" s="88"/>
      <c r="M38" s="88"/>
      <c r="N38" s="88"/>
      <c r="O38" s="88"/>
      <c r="P38" s="88"/>
      <c r="Q38" s="88"/>
      <c r="R38" s="88"/>
      <c r="S38" s="88"/>
      <c r="T38" s="88"/>
    </row>
  </sheetData>
  <sheetProtection selectLockedCells="1"/>
  <mergeCells count="3">
    <mergeCell ref="F2:K2"/>
    <mergeCell ref="E29:F29"/>
    <mergeCell ref="G5:I5"/>
  </mergeCells>
  <conditionalFormatting sqref="C31">
    <cfRule type="cellIs" priority="37" dxfId="0" operator="lessThan" stopIfTrue="1">
      <formula>1</formula>
    </cfRule>
    <cfRule type="cellIs" priority="38" dxfId="0" operator="greaterThan" stopIfTrue="1">
      <formula>2.5</formula>
    </cfRule>
  </conditionalFormatting>
  <conditionalFormatting sqref="L11">
    <cfRule type="cellIs" priority="18" dxfId="0" operator="lessThan" stopIfTrue="1">
      <formula>50</formula>
    </cfRule>
  </conditionalFormatting>
  <conditionalFormatting sqref="L12">
    <cfRule type="cellIs" priority="17" dxfId="0" operator="lessThan" stopIfTrue="1">
      <formula>100</formula>
    </cfRule>
  </conditionalFormatting>
  <conditionalFormatting sqref="L13">
    <cfRule type="cellIs" priority="16" dxfId="0" operator="lessThan" stopIfTrue="1">
      <formula>50</formula>
    </cfRule>
  </conditionalFormatting>
  <conditionalFormatting sqref="L14">
    <cfRule type="cellIs" priority="15" dxfId="0" operator="lessThan" stopIfTrue="1">
      <formula>100</formula>
    </cfRule>
  </conditionalFormatting>
  <conditionalFormatting sqref="L15">
    <cfRule type="cellIs" priority="14" dxfId="0" operator="lessThan" stopIfTrue="1">
      <formula>50</formula>
    </cfRule>
  </conditionalFormatting>
  <conditionalFormatting sqref="L16">
    <cfRule type="cellIs" priority="13" dxfId="0" operator="lessThan" stopIfTrue="1">
      <formula>100</formula>
    </cfRule>
  </conditionalFormatting>
  <conditionalFormatting sqref="L17">
    <cfRule type="cellIs" priority="12" dxfId="0" operator="lessThan" stopIfTrue="1">
      <formula>50</formula>
    </cfRule>
  </conditionalFormatting>
  <conditionalFormatting sqref="L18">
    <cfRule type="cellIs" priority="11" dxfId="0" operator="lessThan" stopIfTrue="1">
      <formula>100</formula>
    </cfRule>
  </conditionalFormatting>
  <conditionalFormatting sqref="L19">
    <cfRule type="cellIs" priority="10" dxfId="0" operator="lessThan" stopIfTrue="1">
      <formula>50</formula>
    </cfRule>
  </conditionalFormatting>
  <conditionalFormatting sqref="L20">
    <cfRule type="cellIs" priority="9" dxfId="0" operator="lessThan" stopIfTrue="1">
      <formula>100</formula>
    </cfRule>
  </conditionalFormatting>
  <conditionalFormatting sqref="L21">
    <cfRule type="cellIs" priority="8" dxfId="0" operator="lessThan" stopIfTrue="1">
      <formula>50</formula>
    </cfRule>
  </conditionalFormatting>
  <conditionalFormatting sqref="L22">
    <cfRule type="cellIs" priority="7" dxfId="0" operator="lessThan" stopIfTrue="1">
      <formula>100</formula>
    </cfRule>
  </conditionalFormatting>
  <conditionalFormatting sqref="L23">
    <cfRule type="cellIs" priority="6" dxfId="0" operator="lessThan" stopIfTrue="1">
      <formula>50</formula>
    </cfRule>
  </conditionalFormatting>
  <conditionalFormatting sqref="L24">
    <cfRule type="cellIs" priority="5" dxfId="0" operator="lessThan" stopIfTrue="1">
      <formula>100</formula>
    </cfRule>
  </conditionalFormatting>
  <conditionalFormatting sqref="L25">
    <cfRule type="cellIs" priority="4" dxfId="0" operator="lessThan" stopIfTrue="1">
      <formula>50</formula>
    </cfRule>
  </conditionalFormatting>
  <conditionalFormatting sqref="L26">
    <cfRule type="cellIs" priority="3" dxfId="0" operator="lessThan" stopIfTrue="1">
      <formula>100</formula>
    </cfRule>
  </conditionalFormatting>
  <conditionalFormatting sqref="L27">
    <cfRule type="cellIs" priority="2" dxfId="0" operator="lessThan" stopIfTrue="1">
      <formula>50</formula>
    </cfRule>
  </conditionalFormatting>
  <conditionalFormatting sqref="L10">
    <cfRule type="cellIs" priority="1" dxfId="0" operator="lessThan" stopIfTrue="1">
      <formula>100</formula>
    </cfRule>
  </conditionalFormatting>
  <printOptions/>
  <pageMargins left="0.7875" right="0.7875" top="1.025" bottom="1.025" header="0.7875" footer="0.7875"/>
  <pageSetup firstPageNumber="1" useFirstPageNumber="1" fitToHeight="1" fitToWidth="1" horizontalDpi="300" verticalDpi="300" orientation="landscape" paperSize="9" scale="79"/>
  <headerFooter alignWithMargins="0">
    <oddHeader>&amp;C&amp;A</oddHeader>
    <oddFooter>&amp;CPagina &amp;P</oddFooter>
  </headerFooter>
  <legacyDrawing r:id="rId2"/>
</worksheet>
</file>

<file path=xl/worksheets/sheet3.xml><?xml version="1.0" encoding="utf-8"?>
<worksheet xmlns="http://schemas.openxmlformats.org/spreadsheetml/2006/main" xmlns:r="http://schemas.openxmlformats.org/officeDocument/2006/relationships">
  <sheetPr>
    <tabColor theme="5" tint="-0.24997000396251678"/>
  </sheetPr>
  <dimension ref="A1:X38"/>
  <sheetViews>
    <sheetView zoomScale="120" zoomScaleNormal="120" zoomScalePageLayoutView="0" workbookViewId="0" topLeftCell="A1">
      <selection activeCell="C10" sqref="C10"/>
    </sheetView>
  </sheetViews>
  <sheetFormatPr defaultColWidth="11.57421875" defaultRowHeight="12.75" outlineLevelCol="1"/>
  <cols>
    <col min="1" max="1" width="3.00390625" style="1" customWidth="1"/>
    <col min="2" max="2" width="17.8515625" style="1" customWidth="1"/>
    <col min="3" max="3" width="15.8515625" style="2" customWidth="1"/>
    <col min="4" max="7" width="15.8515625" style="1" customWidth="1"/>
    <col min="8" max="8" width="5.00390625" style="145" customWidth="1"/>
    <col min="9" max="9" width="5.00390625" style="146" customWidth="1"/>
    <col min="10" max="12" width="15.8515625" style="146" customWidth="1"/>
    <col min="13" max="13" width="29.8515625" style="148" hidden="1" customWidth="1" outlineLevel="1"/>
    <col min="14" max="15" width="17.28125" style="148" hidden="1" customWidth="1" outlineLevel="1"/>
    <col min="16" max="16" width="22.421875" style="148" hidden="1" customWidth="1" outlineLevel="1"/>
    <col min="17" max="19" width="17.28125" style="148" hidden="1" customWidth="1" outlineLevel="1"/>
    <col min="20" max="20" width="11.421875" style="148" customWidth="1" collapsed="1"/>
    <col min="21" max="16384" width="11.421875" style="1" customWidth="1"/>
  </cols>
  <sheetData>
    <row r="1" spans="1:21" ht="15">
      <c r="A1" s="88"/>
      <c r="B1" s="89"/>
      <c r="C1" s="89"/>
      <c r="D1" s="90"/>
      <c r="E1" s="90"/>
      <c r="F1" s="90"/>
      <c r="G1" s="90"/>
      <c r="H1" s="91"/>
      <c r="I1" s="92"/>
      <c r="J1" s="92"/>
      <c r="K1" s="92"/>
      <c r="L1" s="92"/>
      <c r="M1" s="92"/>
      <c r="N1" s="92"/>
      <c r="O1" s="147"/>
      <c r="P1" s="147"/>
      <c r="Q1" s="147"/>
      <c r="R1" s="147"/>
      <c r="S1" s="147"/>
      <c r="T1" s="147"/>
      <c r="U1" s="148"/>
    </row>
    <row r="2" spans="1:20" ht="15">
      <c r="A2" s="88"/>
      <c r="B2" s="89" t="s">
        <v>1185</v>
      </c>
      <c r="C2" s="149">
        <f>'R-band Data Entry'!C2</f>
        <v>0</v>
      </c>
      <c r="D2" s="150"/>
      <c r="E2" s="151"/>
      <c r="F2" s="90"/>
      <c r="G2" s="150"/>
      <c r="H2" s="151"/>
      <c r="I2" s="90"/>
      <c r="J2" s="90"/>
      <c r="K2" s="90"/>
      <c r="L2" s="90"/>
      <c r="M2" s="90"/>
      <c r="N2" s="90"/>
      <c r="O2" s="147"/>
      <c r="P2" s="147"/>
      <c r="Q2" s="147"/>
      <c r="R2" s="147"/>
      <c r="S2" s="147"/>
      <c r="T2" s="147"/>
    </row>
    <row r="3" spans="1:20" ht="15">
      <c r="A3" s="88"/>
      <c r="B3" s="89"/>
      <c r="C3" s="90"/>
      <c r="D3" s="90"/>
      <c r="E3" s="90"/>
      <c r="F3" s="90"/>
      <c r="G3" s="91"/>
      <c r="H3" s="92"/>
      <c r="I3" s="90"/>
      <c r="J3" s="90"/>
      <c r="K3" s="90"/>
      <c r="L3" s="90"/>
      <c r="M3" s="90"/>
      <c r="N3" s="90"/>
      <c r="O3" s="147"/>
      <c r="P3" s="147"/>
      <c r="Q3" s="147"/>
      <c r="R3" s="147"/>
      <c r="S3" s="147"/>
      <c r="T3" s="147"/>
    </row>
    <row r="4" spans="1:20" ht="15">
      <c r="A4" s="88"/>
      <c r="B4" s="89" t="s">
        <v>3</v>
      </c>
      <c r="C4" s="90" t="s">
        <v>1289</v>
      </c>
      <c r="D4" s="90"/>
      <c r="E4" s="90"/>
      <c r="F4" s="90"/>
      <c r="G4" s="91"/>
      <c r="H4" s="92"/>
      <c r="I4" s="90"/>
      <c r="J4" s="92"/>
      <c r="K4" s="90"/>
      <c r="L4" s="90"/>
      <c r="M4" s="90"/>
      <c r="N4" s="90"/>
      <c r="O4" s="147"/>
      <c r="P4" s="147"/>
      <c r="Q4" s="147"/>
      <c r="R4" s="147"/>
      <c r="S4" s="147"/>
      <c r="T4" s="147"/>
    </row>
    <row r="5" spans="1:20" ht="15">
      <c r="A5" s="88"/>
      <c r="B5" s="89" t="s">
        <v>12</v>
      </c>
      <c r="C5" s="150">
        <f>'R-band Data Entry'!$C$5</f>
        <v>0</v>
      </c>
      <c r="D5" s="97" t="s">
        <v>17</v>
      </c>
      <c r="E5" s="152" t="e">
        <f>'R-band Data Entry'!$E$5</f>
        <v>#N/A</v>
      </c>
      <c r="F5" s="97" t="s">
        <v>18</v>
      </c>
      <c r="G5" s="99" t="e">
        <f>'R-band Data Entry'!$G$5</f>
        <v>#N/A</v>
      </c>
      <c r="H5" s="153"/>
      <c r="I5" s="153"/>
      <c r="J5" s="92"/>
      <c r="K5" s="90"/>
      <c r="L5" s="90"/>
      <c r="M5" s="90"/>
      <c r="N5" s="90"/>
      <c r="O5" s="147"/>
      <c r="P5" s="147"/>
      <c r="Q5" s="147"/>
      <c r="R5" s="147"/>
      <c r="S5" s="147"/>
      <c r="T5" s="147"/>
    </row>
    <row r="6" spans="1:20" ht="15">
      <c r="A6" s="88"/>
      <c r="B6" s="89" t="s">
        <v>10</v>
      </c>
      <c r="C6" s="97" t="e">
        <f>'R-band Data Entry'!$C$6</f>
        <v>#N/A</v>
      </c>
      <c r="D6" s="97" t="s">
        <v>19</v>
      </c>
      <c r="E6" s="152" t="e">
        <f>'R-band Data Entry'!$E$6</f>
        <v>#N/A</v>
      </c>
      <c r="F6" s="97" t="s">
        <v>20</v>
      </c>
      <c r="G6" s="102" t="e">
        <f>'R-band Data Entry'!$G$6</f>
        <v>#N/A</v>
      </c>
      <c r="H6" s="154"/>
      <c r="I6" s="155" t="s">
        <v>1300</v>
      </c>
      <c r="J6" s="104" t="s">
        <v>32</v>
      </c>
      <c r="K6" s="138" t="e">
        <f>IF(INDEX(starparm_2024Jul15!$AC$1:$AC$2012,MATCH('R-band Data Entry'!$E$4,starparm_2024Jul15!$A$1:$A$2006,))=0,"No I-band reduction possible",INDEX(starparm_2024Jul15!$Z$1:$Z$2010,MATCH('R-band Data Entry'!$E$4,starparm_2024Jul15!$A$1:$A$2006,))-INDEX(starparm_2024Jul15!$AB$1:$AB$2011,MATCH('R-band Data Entry'!$E$4,starparm_2024Jul15!$A$1:$A$2006,))-INDEX(starparm_2024Jul15!$AC$1:$AC$2011,MATCH('R-band Data Entry'!$E$4,starparm_2024Jul15!$A$1:$A$2006,)))</f>
        <v>#N/A</v>
      </c>
      <c r="L6" s="90"/>
      <c r="M6" s="90"/>
      <c r="N6" s="90"/>
      <c r="O6" s="147"/>
      <c r="P6" s="147"/>
      <c r="Q6" s="147"/>
      <c r="R6" s="147"/>
      <c r="S6" s="147"/>
      <c r="T6" s="147"/>
    </row>
    <row r="7" spans="1:20" ht="15">
      <c r="A7" s="88"/>
      <c r="B7" s="89" t="s">
        <v>14</v>
      </c>
      <c r="C7" s="97" t="e">
        <f>'R-band Data Entry'!$C$7</f>
        <v>#N/A</v>
      </c>
      <c r="D7" s="97" t="s">
        <v>21</v>
      </c>
      <c r="E7" s="152" t="e">
        <f>'R-band Data Entry'!$E$7</f>
        <v>#N/A</v>
      </c>
      <c r="F7" s="97" t="s">
        <v>22</v>
      </c>
      <c r="G7" s="102" t="e">
        <f>'R-band Data Entry'!$G$7</f>
        <v>#N/A</v>
      </c>
      <c r="H7" s="154"/>
      <c r="I7" s="155" t="s">
        <v>1300</v>
      </c>
      <c r="J7" s="104" t="s">
        <v>33</v>
      </c>
      <c r="K7" s="138" t="e">
        <f>IF(INDEX(starparm_2024Jul15!$AO$1:$AO$2011,MATCH('R-band Data Entry'!$E$4,starparm_2024Jul15!$A$1:$A$2006,))=0,"No I-band magnitude available",INDEX(starparm_2024Jul15!$AM$1:$AM$2010,MATCH('R-band Data Entry'!$E$4,starparm_2024Jul15!$A$1:$A$2006,))-INDEX(starparm_2024Jul15!$AN$1:$AN$2011,MATCH('R-band Data Entry'!$E$4,starparm_2024Jul15!$A$1:$A$2006,))-INDEX(starparm_2024Jul15!$AO$1:$AO$2011,MATCH('R-band Data Entry'!$E$4,starparm_2024Jul15!$A$1:$A$2006,)))</f>
        <v>#N/A</v>
      </c>
      <c r="L7" s="90"/>
      <c r="M7" s="90"/>
      <c r="N7" s="90"/>
      <c r="O7" s="147"/>
      <c r="P7" s="147"/>
      <c r="Q7" s="147"/>
      <c r="R7" s="147"/>
      <c r="S7" s="147"/>
      <c r="T7" s="147"/>
    </row>
    <row r="8" spans="1:21" ht="15">
      <c r="A8" s="88"/>
      <c r="B8" s="89"/>
      <c r="C8" s="89"/>
      <c r="D8" s="90"/>
      <c r="E8" s="90"/>
      <c r="F8" s="90"/>
      <c r="G8" s="90"/>
      <c r="H8" s="90"/>
      <c r="I8" s="90"/>
      <c r="J8" s="92"/>
      <c r="K8" s="92"/>
      <c r="L8" s="92"/>
      <c r="M8" s="92"/>
      <c r="N8" s="92"/>
      <c r="O8" s="147"/>
      <c r="P8" s="147"/>
      <c r="Q8" s="147"/>
      <c r="R8" s="147"/>
      <c r="S8" s="147"/>
      <c r="T8" s="147"/>
      <c r="U8" s="148"/>
    </row>
    <row r="9" spans="1:24" s="2" customFormat="1" ht="15">
      <c r="A9" s="107"/>
      <c r="B9" s="89"/>
      <c r="C9" s="108" t="s">
        <v>1190</v>
      </c>
      <c r="D9" s="109" t="s">
        <v>23</v>
      </c>
      <c r="E9" s="109" t="s">
        <v>5</v>
      </c>
      <c r="F9" s="109" t="s">
        <v>6</v>
      </c>
      <c r="G9" s="109" t="s">
        <v>7</v>
      </c>
      <c r="H9" s="111" t="s">
        <v>4</v>
      </c>
      <c r="I9" s="111" t="s">
        <v>1179</v>
      </c>
      <c r="J9" s="111" t="s">
        <v>8</v>
      </c>
      <c r="K9" s="112" t="s">
        <v>9</v>
      </c>
      <c r="L9" s="113" t="s">
        <v>1561</v>
      </c>
      <c r="M9" s="112" t="s">
        <v>1441</v>
      </c>
      <c r="N9" s="156" t="s">
        <v>1290</v>
      </c>
      <c r="O9" s="157" t="s">
        <v>1291</v>
      </c>
      <c r="P9" s="158" t="s">
        <v>1292</v>
      </c>
      <c r="Q9" s="159" t="s">
        <v>4551</v>
      </c>
      <c r="R9" s="159" t="s">
        <v>4552</v>
      </c>
      <c r="S9" s="159" t="s">
        <v>4553</v>
      </c>
      <c r="T9" s="114"/>
      <c r="U9" s="160"/>
      <c r="V9" s="160"/>
      <c r="W9" s="160"/>
      <c r="X9" s="160"/>
    </row>
    <row r="10" spans="1:24" ht="15">
      <c r="A10" s="88"/>
      <c r="B10" s="115" t="s">
        <v>10</v>
      </c>
      <c r="C10" s="33">
        <f>'R-band Data Entry'!C2</f>
        <v>0</v>
      </c>
      <c r="D10" s="79"/>
      <c r="E10" s="80"/>
      <c r="F10" s="80"/>
      <c r="G10" s="80"/>
      <c r="H10" s="10">
        <v>10</v>
      </c>
      <c r="I10" s="12">
        <v>10</v>
      </c>
      <c r="J10" s="116" t="e">
        <f aca="true" t="shared" si="0" ref="J10:J27">AVERAGE(E10:G10)</f>
        <v>#DIV/0!</v>
      </c>
      <c r="K10" s="117" t="e">
        <f>(J10-J11)</f>
        <v>#DIV/0!</v>
      </c>
      <c r="L10" s="161" t="e">
        <f>K10/_xlfn.STDEV.P(Q10:S10)</f>
        <v>#DIV/0!</v>
      </c>
      <c r="M10" s="124"/>
      <c r="N10" s="122"/>
      <c r="O10" s="127"/>
      <c r="P10" s="127"/>
      <c r="Q10" s="122" t="e">
        <f>E10-J11</f>
        <v>#DIV/0!</v>
      </c>
      <c r="R10" s="122" t="e">
        <f>F10-J11</f>
        <v>#DIV/0!</v>
      </c>
      <c r="S10" s="122" t="e">
        <f>G10-J11</f>
        <v>#DIV/0!</v>
      </c>
      <c r="T10" s="96"/>
      <c r="U10" s="148"/>
      <c r="V10" s="148"/>
      <c r="W10" s="148"/>
      <c r="X10" s="148"/>
    </row>
    <row r="11" spans="1:24" ht="15">
      <c r="A11" s="88"/>
      <c r="B11" s="123" t="s">
        <v>11</v>
      </c>
      <c r="C11" s="34">
        <f>C10</f>
        <v>0</v>
      </c>
      <c r="D11" s="81"/>
      <c r="E11" s="82"/>
      <c r="F11" s="82"/>
      <c r="G11" s="82"/>
      <c r="H11" s="9">
        <v>10</v>
      </c>
      <c r="I11" s="13">
        <v>10</v>
      </c>
      <c r="J11" s="122" t="e">
        <f t="shared" si="0"/>
        <v>#DIV/0!</v>
      </c>
      <c r="K11" s="124"/>
      <c r="L11" s="161" t="e">
        <f>J11/_xlfn.STDEV.P(E11:G11)</f>
        <v>#DIV/0!</v>
      </c>
      <c r="M11" s="124"/>
      <c r="N11" s="122"/>
      <c r="O11" s="127"/>
      <c r="P11" s="127"/>
      <c r="Q11" s="122"/>
      <c r="R11" s="122"/>
      <c r="S11" s="122"/>
      <c r="T11" s="96"/>
      <c r="U11" s="148"/>
      <c r="V11" s="148"/>
      <c r="W11" s="148"/>
      <c r="X11" s="148"/>
    </row>
    <row r="12" spans="1:24" ht="15">
      <c r="A12" s="88"/>
      <c r="B12" s="123" t="s">
        <v>12</v>
      </c>
      <c r="C12" s="34">
        <f>C11</f>
        <v>0</v>
      </c>
      <c r="D12" s="81"/>
      <c r="E12" s="82"/>
      <c r="F12" s="82"/>
      <c r="G12" s="82"/>
      <c r="H12" s="9">
        <v>10</v>
      </c>
      <c r="I12" s="13">
        <v>10</v>
      </c>
      <c r="J12" s="122" t="e">
        <f t="shared" si="0"/>
        <v>#DIV/0!</v>
      </c>
      <c r="K12" s="124" t="e">
        <f>(J12-J13)</f>
        <v>#DIV/0!</v>
      </c>
      <c r="L12" s="161" t="e">
        <f>K12/_xlfn.STDEV.P(Q12:S12)</f>
        <v>#DIV/0!</v>
      </c>
      <c r="M12" s="122" t="e">
        <f>(K10+((K14-K10)/(D14-D10)*(D12-D10)))</f>
        <v>#DIV/0!</v>
      </c>
      <c r="N12" s="122" t="e">
        <f>-2.5*LOG10(K12/(H12*I12))</f>
        <v>#DIV/0!</v>
      </c>
      <c r="O12" s="127" t="e">
        <f>-2.5*LOG10(M12/(H12*I12))</f>
        <v>#DIV/0!</v>
      </c>
      <c r="P12" s="127" t="e">
        <f>N12-O12</f>
        <v>#DIV/0!</v>
      </c>
      <c r="Q12" s="122" t="e">
        <f aca="true" t="shared" si="1" ref="Q12:Q26">E12-J13</f>
        <v>#DIV/0!</v>
      </c>
      <c r="R12" s="122" t="e">
        <f aca="true" t="shared" si="2" ref="R12:R26">F12-J13</f>
        <v>#DIV/0!</v>
      </c>
      <c r="S12" s="122" t="e">
        <f aca="true" t="shared" si="3" ref="S12:S26">G12-J13</f>
        <v>#DIV/0!</v>
      </c>
      <c r="T12" s="96"/>
      <c r="U12" s="148"/>
      <c r="V12" s="148"/>
      <c r="W12" s="148"/>
      <c r="X12" s="162"/>
    </row>
    <row r="13" spans="1:24" ht="15">
      <c r="A13" s="88"/>
      <c r="B13" s="123" t="s">
        <v>13</v>
      </c>
      <c r="C13" s="34">
        <f aca="true" t="shared" si="4" ref="C13:C27">C12</f>
        <v>0</v>
      </c>
      <c r="D13" s="81"/>
      <c r="E13" s="82"/>
      <c r="F13" s="82"/>
      <c r="G13" s="82"/>
      <c r="H13" s="9">
        <v>10</v>
      </c>
      <c r="I13" s="13">
        <v>10</v>
      </c>
      <c r="J13" s="122" t="e">
        <f t="shared" si="0"/>
        <v>#DIV/0!</v>
      </c>
      <c r="K13" s="124"/>
      <c r="L13" s="161" t="e">
        <f>J13/_xlfn.STDEV.P(E13:G13)</f>
        <v>#DIV/0!</v>
      </c>
      <c r="M13" s="124"/>
      <c r="N13" s="122"/>
      <c r="O13" s="127"/>
      <c r="P13" s="127"/>
      <c r="Q13" s="122"/>
      <c r="R13" s="122"/>
      <c r="S13" s="122"/>
      <c r="T13" s="96"/>
      <c r="U13" s="148"/>
      <c r="V13" s="148"/>
      <c r="W13" s="148"/>
      <c r="X13" s="162"/>
    </row>
    <row r="14" spans="1:24" ht="15">
      <c r="A14" s="88"/>
      <c r="B14" s="123" t="s">
        <v>10</v>
      </c>
      <c r="C14" s="34">
        <f t="shared" si="4"/>
        <v>0</v>
      </c>
      <c r="D14" s="81"/>
      <c r="E14" s="82"/>
      <c r="F14" s="82"/>
      <c r="G14" s="82"/>
      <c r="H14" s="9">
        <v>10</v>
      </c>
      <c r="I14" s="13">
        <v>10</v>
      </c>
      <c r="J14" s="122" t="e">
        <f t="shared" si="0"/>
        <v>#DIV/0!</v>
      </c>
      <c r="K14" s="124" t="e">
        <f>(J14-J15)</f>
        <v>#DIV/0!</v>
      </c>
      <c r="L14" s="161" t="e">
        <f>K14/_xlfn.STDEV.P(Q14:S14)</f>
        <v>#DIV/0!</v>
      </c>
      <c r="M14" s="124"/>
      <c r="N14" s="122"/>
      <c r="O14" s="127"/>
      <c r="P14" s="127"/>
      <c r="Q14" s="122" t="e">
        <f t="shared" si="1"/>
        <v>#DIV/0!</v>
      </c>
      <c r="R14" s="122" t="e">
        <f t="shared" si="2"/>
        <v>#DIV/0!</v>
      </c>
      <c r="S14" s="122" t="e">
        <f t="shared" si="3"/>
        <v>#DIV/0!</v>
      </c>
      <c r="T14" s="96"/>
      <c r="U14" s="148"/>
      <c r="V14" s="148"/>
      <c r="W14" s="148"/>
      <c r="X14" s="162"/>
    </row>
    <row r="15" spans="1:24" ht="15">
      <c r="A15" s="88"/>
      <c r="B15" s="123" t="s">
        <v>11</v>
      </c>
      <c r="C15" s="34">
        <f t="shared" si="4"/>
        <v>0</v>
      </c>
      <c r="D15" s="81"/>
      <c r="E15" s="82"/>
      <c r="F15" s="82"/>
      <c r="G15" s="82"/>
      <c r="H15" s="9">
        <v>10</v>
      </c>
      <c r="I15" s="13">
        <v>10</v>
      </c>
      <c r="J15" s="122" t="e">
        <f t="shared" si="0"/>
        <v>#DIV/0!</v>
      </c>
      <c r="K15" s="124"/>
      <c r="L15" s="161" t="e">
        <f>J15/_xlfn.STDEV.P(E15:G15)</f>
        <v>#DIV/0!</v>
      </c>
      <c r="M15" s="124"/>
      <c r="N15" s="122"/>
      <c r="O15" s="127"/>
      <c r="P15" s="127"/>
      <c r="Q15" s="122"/>
      <c r="R15" s="122"/>
      <c r="S15" s="122"/>
      <c r="T15" s="96"/>
      <c r="U15" s="148"/>
      <c r="V15" s="148"/>
      <c r="W15" s="148"/>
      <c r="X15" s="162"/>
    </row>
    <row r="16" spans="1:24" ht="15">
      <c r="A16" s="88"/>
      <c r="B16" s="123" t="s">
        <v>12</v>
      </c>
      <c r="C16" s="34">
        <f t="shared" si="4"/>
        <v>0</v>
      </c>
      <c r="D16" s="81"/>
      <c r="E16" s="82"/>
      <c r="F16" s="82"/>
      <c r="G16" s="82"/>
      <c r="H16" s="9">
        <v>10</v>
      </c>
      <c r="I16" s="13">
        <v>10</v>
      </c>
      <c r="J16" s="122" t="e">
        <f t="shared" si="0"/>
        <v>#DIV/0!</v>
      </c>
      <c r="K16" s="124" t="e">
        <f>(J16-J17)</f>
        <v>#DIV/0!</v>
      </c>
      <c r="L16" s="161" t="e">
        <f>K16/_xlfn.STDEV.P(Q16:S16)</f>
        <v>#DIV/0!</v>
      </c>
      <c r="M16" s="122" t="e">
        <f>(K14+((K18-K14)/(D18-D14)*(D16-D14)))</f>
        <v>#DIV/0!</v>
      </c>
      <c r="N16" s="122" t="e">
        <f>-2.5*LOG10(K16/(H16*I16))</f>
        <v>#DIV/0!</v>
      </c>
      <c r="O16" s="127" t="e">
        <f>-2.5*LOG10(M16/(H16*I16))</f>
        <v>#DIV/0!</v>
      </c>
      <c r="P16" s="127" t="e">
        <f>N16-O16</f>
        <v>#DIV/0!</v>
      </c>
      <c r="Q16" s="122" t="e">
        <f t="shared" si="1"/>
        <v>#DIV/0!</v>
      </c>
      <c r="R16" s="122" t="e">
        <f t="shared" si="2"/>
        <v>#DIV/0!</v>
      </c>
      <c r="S16" s="122" t="e">
        <f t="shared" si="3"/>
        <v>#DIV/0!</v>
      </c>
      <c r="T16" s="96"/>
      <c r="U16" s="148"/>
      <c r="V16" s="148"/>
      <c r="W16" s="148"/>
      <c r="X16" s="162"/>
    </row>
    <row r="17" spans="1:24" ht="15">
      <c r="A17" s="88"/>
      <c r="B17" s="123" t="s">
        <v>13</v>
      </c>
      <c r="C17" s="34">
        <f t="shared" si="4"/>
        <v>0</v>
      </c>
      <c r="D17" s="81"/>
      <c r="E17" s="82"/>
      <c r="F17" s="82"/>
      <c r="G17" s="82"/>
      <c r="H17" s="9">
        <v>10</v>
      </c>
      <c r="I17" s="13">
        <v>10</v>
      </c>
      <c r="J17" s="122" t="e">
        <f t="shared" si="0"/>
        <v>#DIV/0!</v>
      </c>
      <c r="K17" s="124"/>
      <c r="L17" s="161" t="e">
        <f>J17/_xlfn.STDEV.P(E17:G17)</f>
        <v>#DIV/0!</v>
      </c>
      <c r="M17" s="124"/>
      <c r="N17" s="122"/>
      <c r="O17" s="127"/>
      <c r="P17" s="127"/>
      <c r="Q17" s="122"/>
      <c r="R17" s="122"/>
      <c r="S17" s="122"/>
      <c r="T17" s="96"/>
      <c r="U17" s="148"/>
      <c r="V17" s="148"/>
      <c r="W17" s="148"/>
      <c r="X17" s="162"/>
    </row>
    <row r="18" spans="1:24" ht="15">
      <c r="A18" s="88"/>
      <c r="B18" s="123" t="s">
        <v>10</v>
      </c>
      <c r="C18" s="34">
        <f t="shared" si="4"/>
        <v>0</v>
      </c>
      <c r="D18" s="81"/>
      <c r="E18" s="82"/>
      <c r="F18" s="82"/>
      <c r="G18" s="82"/>
      <c r="H18" s="9">
        <v>10</v>
      </c>
      <c r="I18" s="13">
        <v>10</v>
      </c>
      <c r="J18" s="122" t="e">
        <f t="shared" si="0"/>
        <v>#DIV/0!</v>
      </c>
      <c r="K18" s="124" t="e">
        <f>(J18-J19)</f>
        <v>#DIV/0!</v>
      </c>
      <c r="L18" s="161" t="e">
        <f>K18/_xlfn.STDEV.P(Q18:S18)</f>
        <v>#DIV/0!</v>
      </c>
      <c r="M18" s="124"/>
      <c r="N18" s="122"/>
      <c r="O18" s="127"/>
      <c r="P18" s="127"/>
      <c r="Q18" s="122" t="e">
        <f t="shared" si="1"/>
        <v>#DIV/0!</v>
      </c>
      <c r="R18" s="122" t="e">
        <f t="shared" si="2"/>
        <v>#DIV/0!</v>
      </c>
      <c r="S18" s="122" t="e">
        <f t="shared" si="3"/>
        <v>#DIV/0!</v>
      </c>
      <c r="T18" s="96"/>
      <c r="U18" s="148"/>
      <c r="V18" s="148"/>
      <c r="W18" s="148"/>
      <c r="X18" s="162"/>
    </row>
    <row r="19" spans="1:24" ht="15">
      <c r="A19" s="88"/>
      <c r="B19" s="123" t="s">
        <v>11</v>
      </c>
      <c r="C19" s="34">
        <f t="shared" si="4"/>
        <v>0</v>
      </c>
      <c r="D19" s="81"/>
      <c r="E19" s="82"/>
      <c r="F19" s="82"/>
      <c r="G19" s="82"/>
      <c r="H19" s="9">
        <v>10</v>
      </c>
      <c r="I19" s="13">
        <v>10</v>
      </c>
      <c r="J19" s="122" t="e">
        <f t="shared" si="0"/>
        <v>#DIV/0!</v>
      </c>
      <c r="K19" s="124"/>
      <c r="L19" s="161" t="e">
        <f>J19/_xlfn.STDEV.P(E19:G19)</f>
        <v>#DIV/0!</v>
      </c>
      <c r="M19" s="124"/>
      <c r="N19" s="122"/>
      <c r="O19" s="127"/>
      <c r="P19" s="127"/>
      <c r="Q19" s="122"/>
      <c r="R19" s="122"/>
      <c r="S19" s="122"/>
      <c r="T19" s="96"/>
      <c r="U19" s="148"/>
      <c r="V19" s="148"/>
      <c r="W19" s="148"/>
      <c r="X19" s="162"/>
    </row>
    <row r="20" spans="1:24" ht="15">
      <c r="A20" s="88"/>
      <c r="B20" s="123" t="s">
        <v>12</v>
      </c>
      <c r="C20" s="34">
        <f t="shared" si="4"/>
        <v>0</v>
      </c>
      <c r="D20" s="81"/>
      <c r="E20" s="82"/>
      <c r="F20" s="82"/>
      <c r="G20" s="82"/>
      <c r="H20" s="9">
        <v>10</v>
      </c>
      <c r="I20" s="13">
        <v>10</v>
      </c>
      <c r="J20" s="122" t="e">
        <f t="shared" si="0"/>
        <v>#DIV/0!</v>
      </c>
      <c r="K20" s="124" t="e">
        <f>(J20-J21)</f>
        <v>#DIV/0!</v>
      </c>
      <c r="L20" s="161" t="e">
        <f>K20/_xlfn.STDEV.P(Q20:S20)</f>
        <v>#DIV/0!</v>
      </c>
      <c r="M20" s="122" t="e">
        <f>(K18+((K22-K18)/(D22-D18)*(D20-D18)))</f>
        <v>#DIV/0!</v>
      </c>
      <c r="N20" s="122" t="e">
        <f>-2.5*LOG10(K20/(H20*I20))</f>
        <v>#DIV/0!</v>
      </c>
      <c r="O20" s="127" t="e">
        <f>-2.5*LOG10(M20/(H20*I20))</f>
        <v>#DIV/0!</v>
      </c>
      <c r="P20" s="127" t="e">
        <f>N20-O20</f>
        <v>#DIV/0!</v>
      </c>
      <c r="Q20" s="122" t="e">
        <f t="shared" si="1"/>
        <v>#DIV/0!</v>
      </c>
      <c r="R20" s="122" t="e">
        <f t="shared" si="2"/>
        <v>#DIV/0!</v>
      </c>
      <c r="S20" s="122" t="e">
        <f t="shared" si="3"/>
        <v>#DIV/0!</v>
      </c>
      <c r="T20" s="96"/>
      <c r="U20" s="148"/>
      <c r="V20" s="148"/>
      <c r="W20" s="148"/>
      <c r="X20" s="162"/>
    </row>
    <row r="21" spans="1:24" ht="15">
      <c r="A21" s="88"/>
      <c r="B21" s="123" t="s">
        <v>13</v>
      </c>
      <c r="C21" s="34">
        <f t="shared" si="4"/>
        <v>0</v>
      </c>
      <c r="D21" s="81"/>
      <c r="E21" s="82"/>
      <c r="F21" s="82"/>
      <c r="G21" s="82"/>
      <c r="H21" s="9">
        <v>10</v>
      </c>
      <c r="I21" s="13">
        <v>10</v>
      </c>
      <c r="J21" s="122" t="e">
        <f t="shared" si="0"/>
        <v>#DIV/0!</v>
      </c>
      <c r="K21" s="124"/>
      <c r="L21" s="161" t="e">
        <f>J21/_xlfn.STDEV.P(E21:G21)</f>
        <v>#DIV/0!</v>
      </c>
      <c r="M21" s="124"/>
      <c r="N21" s="122"/>
      <c r="O21" s="127"/>
      <c r="P21" s="127"/>
      <c r="Q21" s="122"/>
      <c r="R21" s="122"/>
      <c r="S21" s="122"/>
      <c r="T21" s="96"/>
      <c r="U21" s="148"/>
      <c r="V21" s="148"/>
      <c r="W21" s="148"/>
      <c r="X21" s="162"/>
    </row>
    <row r="22" spans="1:24" ht="15">
      <c r="A22" s="88"/>
      <c r="B22" s="123" t="s">
        <v>10</v>
      </c>
      <c r="C22" s="34">
        <f t="shared" si="4"/>
        <v>0</v>
      </c>
      <c r="D22" s="81"/>
      <c r="E22" s="82"/>
      <c r="F22" s="82"/>
      <c r="G22" s="82"/>
      <c r="H22" s="9">
        <v>10</v>
      </c>
      <c r="I22" s="13">
        <v>10</v>
      </c>
      <c r="J22" s="122" t="e">
        <f t="shared" si="0"/>
        <v>#DIV/0!</v>
      </c>
      <c r="K22" s="124" t="e">
        <f>(J22-J23)</f>
        <v>#DIV/0!</v>
      </c>
      <c r="L22" s="161" t="e">
        <f>K22/_xlfn.STDEV.P(Q22:S22)</f>
        <v>#DIV/0!</v>
      </c>
      <c r="M22" s="124"/>
      <c r="N22" s="122"/>
      <c r="O22" s="127"/>
      <c r="P22" s="127"/>
      <c r="Q22" s="122" t="e">
        <f t="shared" si="1"/>
        <v>#DIV/0!</v>
      </c>
      <c r="R22" s="122" t="e">
        <f t="shared" si="2"/>
        <v>#DIV/0!</v>
      </c>
      <c r="S22" s="122" t="e">
        <f t="shared" si="3"/>
        <v>#DIV/0!</v>
      </c>
      <c r="T22" s="96"/>
      <c r="U22" s="148"/>
      <c r="V22" s="148"/>
      <c r="W22" s="148"/>
      <c r="X22" s="162"/>
    </row>
    <row r="23" spans="1:24" ht="15">
      <c r="A23" s="88"/>
      <c r="B23" s="123" t="s">
        <v>11</v>
      </c>
      <c r="C23" s="34">
        <f t="shared" si="4"/>
        <v>0</v>
      </c>
      <c r="D23" s="81"/>
      <c r="E23" s="82"/>
      <c r="F23" s="82"/>
      <c r="G23" s="82"/>
      <c r="H23" s="9">
        <v>10</v>
      </c>
      <c r="I23" s="13">
        <v>10</v>
      </c>
      <c r="J23" s="122" t="e">
        <f t="shared" si="0"/>
        <v>#DIV/0!</v>
      </c>
      <c r="K23" s="124"/>
      <c r="L23" s="161" t="e">
        <f>J23/_xlfn.STDEV.P(E23:G23)</f>
        <v>#DIV/0!</v>
      </c>
      <c r="M23" s="124"/>
      <c r="N23" s="122"/>
      <c r="O23" s="127"/>
      <c r="P23" s="127"/>
      <c r="Q23" s="122"/>
      <c r="R23" s="122"/>
      <c r="S23" s="122"/>
      <c r="T23" s="96"/>
      <c r="U23" s="148"/>
      <c r="V23" s="148"/>
      <c r="W23" s="148"/>
      <c r="X23" s="162"/>
    </row>
    <row r="24" spans="1:24" ht="15">
      <c r="A24" s="88"/>
      <c r="B24" s="123" t="s">
        <v>14</v>
      </c>
      <c r="C24" s="34">
        <f t="shared" si="4"/>
        <v>0</v>
      </c>
      <c r="D24" s="81"/>
      <c r="E24" s="82"/>
      <c r="F24" s="82"/>
      <c r="G24" s="82"/>
      <c r="H24" s="9">
        <v>10</v>
      </c>
      <c r="I24" s="13">
        <v>10</v>
      </c>
      <c r="J24" s="122" t="e">
        <f t="shared" si="0"/>
        <v>#DIV/0!</v>
      </c>
      <c r="K24" s="124" t="e">
        <f>(J24-J25)</f>
        <v>#DIV/0!</v>
      </c>
      <c r="L24" s="161" t="e">
        <f>K24/_xlfn.STDEV.P(Q24:S24)</f>
        <v>#DIV/0!</v>
      </c>
      <c r="M24" s="122" t="e">
        <f>(K22+((K26-K22)/(D26-D22)*(D24-D22)))</f>
        <v>#DIV/0!</v>
      </c>
      <c r="N24" s="122" t="e">
        <f>-2.5*LOG10(K24/(H24*I24))</f>
        <v>#DIV/0!</v>
      </c>
      <c r="O24" s="127" t="e">
        <f>-2.5*LOG10(M24/(H24*I24))</f>
        <v>#DIV/0!</v>
      </c>
      <c r="P24" s="127" t="e">
        <f>N24-O24</f>
        <v>#DIV/0!</v>
      </c>
      <c r="Q24" s="122" t="e">
        <f t="shared" si="1"/>
        <v>#DIV/0!</v>
      </c>
      <c r="R24" s="122" t="e">
        <f t="shared" si="2"/>
        <v>#DIV/0!</v>
      </c>
      <c r="S24" s="122" t="e">
        <f t="shared" si="3"/>
        <v>#DIV/0!</v>
      </c>
      <c r="T24" s="96"/>
      <c r="U24" s="148"/>
      <c r="V24" s="148"/>
      <c r="W24" s="148"/>
      <c r="X24" s="162"/>
    </row>
    <row r="25" spans="1:24" ht="15">
      <c r="A25" s="88"/>
      <c r="B25" s="123" t="s">
        <v>15</v>
      </c>
      <c r="C25" s="34">
        <f t="shared" si="4"/>
        <v>0</v>
      </c>
      <c r="D25" s="81"/>
      <c r="E25" s="82"/>
      <c r="F25" s="82"/>
      <c r="G25" s="82"/>
      <c r="H25" s="9">
        <v>10</v>
      </c>
      <c r="I25" s="13">
        <v>10</v>
      </c>
      <c r="J25" s="122" t="e">
        <f t="shared" si="0"/>
        <v>#DIV/0!</v>
      </c>
      <c r="K25" s="124"/>
      <c r="L25" s="161" t="e">
        <f>J25/_xlfn.STDEV.P(E25:G25)</f>
        <v>#DIV/0!</v>
      </c>
      <c r="M25" s="124"/>
      <c r="N25" s="122"/>
      <c r="O25" s="127"/>
      <c r="P25" s="127"/>
      <c r="Q25" s="122"/>
      <c r="R25" s="122"/>
      <c r="S25" s="122"/>
      <c r="T25" s="96"/>
      <c r="U25" s="148"/>
      <c r="V25" s="148"/>
      <c r="W25" s="148"/>
      <c r="X25" s="148"/>
    </row>
    <row r="26" spans="1:24" ht="15">
      <c r="A26" s="88"/>
      <c r="B26" s="123" t="s">
        <v>10</v>
      </c>
      <c r="C26" s="34">
        <f t="shared" si="4"/>
        <v>0</v>
      </c>
      <c r="D26" s="81"/>
      <c r="E26" s="82"/>
      <c r="F26" s="82"/>
      <c r="G26" s="82"/>
      <c r="H26" s="9">
        <v>10</v>
      </c>
      <c r="I26" s="13">
        <v>10</v>
      </c>
      <c r="J26" s="122" t="e">
        <f t="shared" si="0"/>
        <v>#DIV/0!</v>
      </c>
      <c r="K26" s="124" t="e">
        <f>(J26-J27)</f>
        <v>#DIV/0!</v>
      </c>
      <c r="L26" s="161" t="e">
        <f>K26/_xlfn.STDEV.P(Q26:S26)</f>
        <v>#DIV/0!</v>
      </c>
      <c r="M26" s="124"/>
      <c r="N26" s="122"/>
      <c r="O26" s="127"/>
      <c r="P26" s="127"/>
      <c r="Q26" s="122" t="e">
        <f t="shared" si="1"/>
        <v>#DIV/0!</v>
      </c>
      <c r="R26" s="122" t="e">
        <f t="shared" si="2"/>
        <v>#DIV/0!</v>
      </c>
      <c r="S26" s="122" t="e">
        <f t="shared" si="3"/>
        <v>#DIV/0!</v>
      </c>
      <c r="T26" s="96"/>
      <c r="U26" s="148"/>
      <c r="V26" s="148"/>
      <c r="X26" s="148"/>
    </row>
    <row r="27" spans="1:24" ht="15">
      <c r="A27" s="88"/>
      <c r="B27" s="129" t="s">
        <v>11</v>
      </c>
      <c r="C27" s="35">
        <f t="shared" si="4"/>
        <v>0</v>
      </c>
      <c r="D27" s="83"/>
      <c r="E27" s="84"/>
      <c r="F27" s="84"/>
      <c r="G27" s="84"/>
      <c r="H27" s="11">
        <v>10</v>
      </c>
      <c r="I27" s="14">
        <v>10</v>
      </c>
      <c r="J27" s="130" t="e">
        <f t="shared" si="0"/>
        <v>#DIV/0!</v>
      </c>
      <c r="K27" s="131"/>
      <c r="L27" s="163" t="e">
        <f>J27/_xlfn.STDEV.P(E27:G27)</f>
        <v>#DIV/0!</v>
      </c>
      <c r="M27" s="131"/>
      <c r="N27" s="130"/>
      <c r="O27" s="130"/>
      <c r="P27" s="164"/>
      <c r="Q27" s="164"/>
      <c r="R27" s="164"/>
      <c r="S27" s="164"/>
      <c r="T27" s="96"/>
      <c r="U27" s="148"/>
      <c r="V27" s="148"/>
      <c r="W27" s="148"/>
      <c r="X27" s="148"/>
    </row>
    <row r="28" spans="1:21" ht="15">
      <c r="A28" s="88"/>
      <c r="B28" s="89"/>
      <c r="C28" s="89"/>
      <c r="D28" s="90"/>
      <c r="E28" s="90"/>
      <c r="F28" s="90"/>
      <c r="G28" s="90"/>
      <c r="H28" s="91"/>
      <c r="I28" s="136"/>
      <c r="J28" s="136"/>
      <c r="K28" s="136"/>
      <c r="L28" s="136"/>
      <c r="M28" s="136"/>
      <c r="N28" s="136"/>
      <c r="O28" s="147"/>
      <c r="P28" s="147"/>
      <c r="Q28" s="147"/>
      <c r="R28" s="147"/>
      <c r="S28" s="147"/>
      <c r="T28" s="147"/>
      <c r="U28" s="148"/>
    </row>
    <row r="29" spans="1:21" ht="15">
      <c r="A29" s="88"/>
      <c r="B29" s="90"/>
      <c r="C29" s="89" t="s">
        <v>28</v>
      </c>
      <c r="D29" s="89"/>
      <c r="E29" s="90"/>
      <c r="F29" s="90"/>
      <c r="G29" s="88"/>
      <c r="H29" s="90"/>
      <c r="I29" s="90" t="s">
        <v>1142</v>
      </c>
      <c r="J29" s="90"/>
      <c r="K29" s="138" t="e">
        <f>IF('R-band Data Entry'!G27="",Calculations!AH27,Calculations!AC29)</f>
        <v>#DIV/0!</v>
      </c>
      <c r="L29" s="138"/>
      <c r="M29" s="138"/>
      <c r="N29" s="138"/>
      <c r="O29" s="138"/>
      <c r="P29" s="138"/>
      <c r="Q29" s="138"/>
      <c r="R29" s="138"/>
      <c r="S29" s="138"/>
      <c r="T29" s="147"/>
      <c r="U29" s="148"/>
    </row>
    <row r="30" spans="1:21" ht="15">
      <c r="A30" s="88"/>
      <c r="B30" s="90"/>
      <c r="C30" s="89" t="s">
        <v>29</v>
      </c>
      <c r="D30" s="89"/>
      <c r="E30" s="90"/>
      <c r="F30" s="138"/>
      <c r="G30" s="88"/>
      <c r="H30" s="91"/>
      <c r="I30" s="90" t="s">
        <v>25</v>
      </c>
      <c r="J30" s="91"/>
      <c r="K30" s="138" t="e">
        <f>_xlfn.STDEV.S(P12:P20)</f>
        <v>#DIV/0!</v>
      </c>
      <c r="L30" s="138"/>
      <c r="M30" s="138"/>
      <c r="N30" s="138"/>
      <c r="O30" s="138"/>
      <c r="P30" s="138"/>
      <c r="Q30" s="138"/>
      <c r="R30" s="138"/>
      <c r="S30" s="138"/>
      <c r="T30" s="147"/>
      <c r="U30" s="148"/>
    </row>
    <row r="31" spans="1:21" ht="15">
      <c r="A31" s="88"/>
      <c r="B31" s="89" t="s">
        <v>1144</v>
      </c>
      <c r="C31" s="139" t="e">
        <f>(AVERAGE(Calculations!$R$22,Calculations!$R$24,Calculations!$R$26)+AVERAGE(Calculations!$S$22,Calculations!$S$24,Calculations!$S$26))/2</f>
        <v>#N/A</v>
      </c>
      <c r="D31" s="140"/>
      <c r="E31" s="90"/>
      <c r="F31" s="92"/>
      <c r="G31" s="88"/>
      <c r="H31" s="91"/>
      <c r="I31" s="90" t="s">
        <v>26</v>
      </c>
      <c r="J31" s="91"/>
      <c r="K31" s="138" t="e">
        <f>IF(K30/SQRT(3)&lt;0.001,0.001,K30/SQRT(3))</f>
        <v>#DIV/0!</v>
      </c>
      <c r="L31" s="138"/>
      <c r="M31" s="138"/>
      <c r="N31" s="138"/>
      <c r="O31" s="138"/>
      <c r="P31" s="138"/>
      <c r="Q31" s="138"/>
      <c r="R31" s="138"/>
      <c r="S31" s="138"/>
      <c r="T31" s="147"/>
      <c r="U31" s="148"/>
    </row>
    <row r="32" spans="1:21" ht="14.25">
      <c r="A32" s="88"/>
      <c r="B32" s="90"/>
      <c r="C32" s="90"/>
      <c r="D32" s="90"/>
      <c r="E32" s="90"/>
      <c r="F32" s="92"/>
      <c r="G32" s="88"/>
      <c r="H32" s="138"/>
      <c r="I32" s="90"/>
      <c r="J32" s="138"/>
      <c r="K32" s="138"/>
      <c r="L32" s="138"/>
      <c r="M32" s="138"/>
      <c r="N32" s="138"/>
      <c r="O32" s="138"/>
      <c r="P32" s="138"/>
      <c r="Q32" s="138"/>
      <c r="R32" s="138"/>
      <c r="S32" s="138"/>
      <c r="T32" s="147"/>
      <c r="U32" s="148"/>
    </row>
    <row r="33" spans="1:21" ht="15">
      <c r="A33" s="88"/>
      <c r="B33" s="89" t="s">
        <v>1304</v>
      </c>
      <c r="C33" s="138" t="e">
        <f>(-2.5*LOG10(K10/(H10*I10))-2.5*LOG10(K14/(H14*I14))-2.5*LOG10(K18/(H18*I18))-2.5*LOG10(K22/(H22*I22))-2.5*LOG10(K26/(H26*I26)))/5</f>
        <v>#DIV/0!</v>
      </c>
      <c r="D33" s="90"/>
      <c r="E33" s="90"/>
      <c r="F33" s="90"/>
      <c r="G33" s="88"/>
      <c r="H33" s="90"/>
      <c r="I33" s="89" t="s">
        <v>14</v>
      </c>
      <c r="J33" s="90"/>
      <c r="K33" s="90"/>
      <c r="L33" s="90"/>
      <c r="M33" s="90"/>
      <c r="N33" s="90"/>
      <c r="O33" s="138"/>
      <c r="P33" s="138"/>
      <c r="Q33" s="138"/>
      <c r="R33" s="138"/>
      <c r="S33" s="138"/>
      <c r="T33" s="147"/>
      <c r="U33" s="148"/>
    </row>
    <row r="34" spans="1:21" ht="15">
      <c r="A34" s="88"/>
      <c r="B34" s="89" t="s">
        <v>1305</v>
      </c>
      <c r="C34" s="138" t="e">
        <f>($N$12+$N$16+$N$20)/3</f>
        <v>#DIV/0!</v>
      </c>
      <c r="D34" s="90"/>
      <c r="E34" s="90"/>
      <c r="F34" s="138"/>
      <c r="G34" s="88"/>
      <c r="H34" s="90"/>
      <c r="I34" s="90" t="s">
        <v>1142</v>
      </c>
      <c r="J34" s="90"/>
      <c r="K34" s="138" t="e">
        <f>IF('R-band Data Entry'!G27="",Calculations!AL27,Calculations!AJ29)</f>
        <v>#DIV/0!</v>
      </c>
      <c r="L34" s="138"/>
      <c r="M34" s="138"/>
      <c r="N34" s="138"/>
      <c r="O34" s="138"/>
      <c r="P34" s="138"/>
      <c r="Q34" s="138"/>
      <c r="R34" s="138"/>
      <c r="S34" s="138"/>
      <c r="T34" s="147"/>
      <c r="U34" s="148"/>
    </row>
    <row r="35" spans="1:21" ht="15">
      <c r="A35" s="88"/>
      <c r="B35" s="89" t="s">
        <v>1306</v>
      </c>
      <c r="C35" s="138" t="e">
        <f>$N$24</f>
        <v>#DIV/0!</v>
      </c>
      <c r="D35" s="90"/>
      <c r="E35" s="90"/>
      <c r="F35" s="92"/>
      <c r="G35" s="88"/>
      <c r="H35" s="90"/>
      <c r="I35" s="90"/>
      <c r="J35" s="90"/>
      <c r="K35" s="91"/>
      <c r="L35" s="91"/>
      <c r="M35" s="91"/>
      <c r="N35" s="91"/>
      <c r="O35" s="90"/>
      <c r="P35" s="138"/>
      <c r="Q35" s="138"/>
      <c r="R35" s="138"/>
      <c r="S35" s="138"/>
      <c r="T35" s="147"/>
      <c r="U35" s="148"/>
    </row>
    <row r="36" spans="1:21" ht="13.5">
      <c r="A36" s="88"/>
      <c r="B36" s="90"/>
      <c r="C36" s="89"/>
      <c r="D36" s="138"/>
      <c r="E36" s="90"/>
      <c r="F36" s="92"/>
      <c r="G36" s="88"/>
      <c r="H36" s="90"/>
      <c r="I36" s="92" t="s">
        <v>35</v>
      </c>
      <c r="J36" s="90"/>
      <c r="K36" s="139">
        <f>(Calculations!A22+Calculations!A24+Calculations!A26)/3</f>
        <v>2415018.5</v>
      </c>
      <c r="L36" s="139"/>
      <c r="M36" s="139"/>
      <c r="N36" s="139"/>
      <c r="O36" s="138"/>
      <c r="P36" s="92"/>
      <c r="Q36" s="92"/>
      <c r="R36" s="92"/>
      <c r="S36" s="92"/>
      <c r="T36" s="147"/>
      <c r="U36" s="148"/>
    </row>
    <row r="37" spans="1:21" ht="13.5">
      <c r="A37" s="88"/>
      <c r="B37" s="88"/>
      <c r="C37" s="107"/>
      <c r="D37" s="138"/>
      <c r="E37" s="90"/>
      <c r="F37" s="90"/>
      <c r="G37" s="88"/>
      <c r="H37" s="90"/>
      <c r="I37" s="90" t="s">
        <v>36</v>
      </c>
      <c r="J37" s="90"/>
      <c r="K37" s="139" t="e">
        <f>Calculations!X21</f>
        <v>#N/A</v>
      </c>
      <c r="L37" s="139"/>
      <c r="M37" s="139"/>
      <c r="N37" s="139"/>
      <c r="O37" s="92"/>
      <c r="P37" s="138"/>
      <c r="Q37" s="138"/>
      <c r="R37" s="138"/>
      <c r="S37" s="138"/>
      <c r="T37" s="147"/>
      <c r="U37" s="148"/>
    </row>
    <row r="38" spans="1:20" ht="13.5">
      <c r="A38" s="88"/>
      <c r="B38" s="88"/>
      <c r="C38" s="107"/>
      <c r="D38" s="138"/>
      <c r="E38" s="90"/>
      <c r="F38" s="138"/>
      <c r="G38" s="90"/>
      <c r="H38" s="90"/>
      <c r="I38" s="92"/>
      <c r="J38" s="92"/>
      <c r="K38" s="138"/>
      <c r="L38" s="138"/>
      <c r="M38" s="138"/>
      <c r="N38" s="138"/>
      <c r="O38" s="147"/>
      <c r="P38" s="147"/>
      <c r="Q38" s="147"/>
      <c r="R38" s="147"/>
      <c r="S38" s="147"/>
      <c r="T38" s="147"/>
    </row>
  </sheetData>
  <sheetProtection sheet="1" selectLockedCells="1"/>
  <conditionalFormatting sqref="C31">
    <cfRule type="cellIs" priority="38" dxfId="0" operator="lessThan" stopIfTrue="1">
      <formula>1</formula>
    </cfRule>
    <cfRule type="cellIs" priority="39" dxfId="0" operator="greaterThan" stopIfTrue="1">
      <formula>2.5</formula>
    </cfRule>
  </conditionalFormatting>
  <conditionalFormatting sqref="J10">
    <cfRule type="cellIs" priority="37" dxfId="0" operator="greaterThan" stopIfTrue="1">
      <formula>"L20"</formula>
    </cfRule>
  </conditionalFormatting>
  <conditionalFormatting sqref="L10">
    <cfRule type="cellIs" priority="18" dxfId="0" operator="lessThan" stopIfTrue="1">
      <formula>100</formula>
    </cfRule>
  </conditionalFormatting>
  <conditionalFormatting sqref="L11">
    <cfRule type="cellIs" priority="17" dxfId="0" operator="lessThan" stopIfTrue="1">
      <formula>50</formula>
    </cfRule>
  </conditionalFormatting>
  <conditionalFormatting sqref="L12">
    <cfRule type="cellIs" priority="16" dxfId="0" operator="lessThan" stopIfTrue="1">
      <formula>100</formula>
    </cfRule>
  </conditionalFormatting>
  <conditionalFormatting sqref="L13">
    <cfRule type="cellIs" priority="15" dxfId="0" operator="lessThan" stopIfTrue="1">
      <formula>50</formula>
    </cfRule>
  </conditionalFormatting>
  <conditionalFormatting sqref="L14">
    <cfRule type="cellIs" priority="14" dxfId="0" operator="lessThan" stopIfTrue="1">
      <formula>100</formula>
    </cfRule>
  </conditionalFormatting>
  <conditionalFormatting sqref="L15">
    <cfRule type="cellIs" priority="13" dxfId="0" operator="lessThan" stopIfTrue="1">
      <formula>50</formula>
    </cfRule>
  </conditionalFormatting>
  <conditionalFormatting sqref="L16">
    <cfRule type="cellIs" priority="12" dxfId="0" operator="lessThan" stopIfTrue="1">
      <formula>100</formula>
    </cfRule>
  </conditionalFormatting>
  <conditionalFormatting sqref="L17">
    <cfRule type="cellIs" priority="11" dxfId="0" operator="lessThan" stopIfTrue="1">
      <formula>50</formula>
    </cfRule>
  </conditionalFormatting>
  <conditionalFormatting sqref="L18">
    <cfRule type="cellIs" priority="10" dxfId="0" operator="lessThan" stopIfTrue="1">
      <formula>100</formula>
    </cfRule>
  </conditionalFormatting>
  <conditionalFormatting sqref="L19">
    <cfRule type="cellIs" priority="9" dxfId="0" operator="lessThan" stopIfTrue="1">
      <formula>50</formula>
    </cfRule>
  </conditionalFormatting>
  <conditionalFormatting sqref="L20">
    <cfRule type="cellIs" priority="8" dxfId="0" operator="lessThan" stopIfTrue="1">
      <formula>100</formula>
    </cfRule>
  </conditionalFormatting>
  <conditionalFormatting sqref="L21">
    <cfRule type="cellIs" priority="7" dxfId="0" operator="lessThan" stopIfTrue="1">
      <formula>50</formula>
    </cfRule>
  </conditionalFormatting>
  <conditionalFormatting sqref="L22">
    <cfRule type="cellIs" priority="6" dxfId="0" operator="lessThan" stopIfTrue="1">
      <formula>100</formula>
    </cfRule>
  </conditionalFormatting>
  <conditionalFormatting sqref="L23">
    <cfRule type="cellIs" priority="5" dxfId="0" operator="lessThan" stopIfTrue="1">
      <formula>50</formula>
    </cfRule>
  </conditionalFormatting>
  <conditionalFormatting sqref="L24">
    <cfRule type="cellIs" priority="4" dxfId="0" operator="lessThan" stopIfTrue="1">
      <formula>100</formula>
    </cfRule>
  </conditionalFormatting>
  <conditionalFormatting sqref="L25">
    <cfRule type="cellIs" priority="3" dxfId="0" operator="lessThan" stopIfTrue="1">
      <formula>50</formula>
    </cfRule>
  </conditionalFormatting>
  <conditionalFormatting sqref="L26">
    <cfRule type="cellIs" priority="2" dxfId="0" operator="lessThan" stopIfTrue="1">
      <formula>100</formula>
    </cfRule>
  </conditionalFormatting>
  <conditionalFormatting sqref="L27">
    <cfRule type="cellIs" priority="1" dxfId="0" operator="lessThan" stopIfTrue="1">
      <formula>50</formula>
    </cfRule>
  </conditionalFormatting>
  <printOptions/>
  <pageMargins left="0.7875" right="0.7875" top="1.025" bottom="1.025" header="0.7875" footer="0.7875"/>
  <pageSetup firstPageNumber="1" useFirstPageNumber="1" horizontalDpi="300" verticalDpi="300" orientation="portrait" paperSize="9"/>
  <headerFooter alignWithMargins="0">
    <oddHeader>&amp;C&amp;A</oddHeader>
    <oddFooter>&amp;CPagina &amp;P</oddFooter>
  </headerFooter>
  <legacyDrawing r:id="rId2"/>
</worksheet>
</file>

<file path=xl/worksheets/sheet4.xml><?xml version="1.0" encoding="utf-8"?>
<worksheet xmlns="http://schemas.openxmlformats.org/spreadsheetml/2006/main" xmlns:r="http://schemas.openxmlformats.org/officeDocument/2006/relationships">
  <dimension ref="A1:AL49"/>
  <sheetViews>
    <sheetView zoomScale="120" zoomScaleNormal="120" zoomScalePageLayoutView="0" workbookViewId="0" topLeftCell="A1">
      <selection activeCell="A42" sqref="A42"/>
    </sheetView>
  </sheetViews>
  <sheetFormatPr defaultColWidth="11.421875" defaultRowHeight="12.75" outlineLevelRow="1" outlineLevelCol="1"/>
  <cols>
    <col min="1" max="1" width="12.8515625" style="16" customWidth="1"/>
    <col min="2" max="2" width="12.8515625" style="16" hidden="1" customWidth="1" outlineLevel="1"/>
    <col min="3" max="3" width="8.28125" style="16" hidden="1" customWidth="1" outlineLevel="1"/>
    <col min="4" max="4" width="11.00390625" style="16" hidden="1" customWidth="1" outlineLevel="1"/>
    <col min="5" max="5" width="11.421875" style="16" hidden="1" customWidth="1" outlineLevel="1"/>
    <col min="6" max="6" width="7.28125" style="16" hidden="1" customWidth="1" outlineLevel="1"/>
    <col min="7" max="7" width="11.140625" style="16" hidden="1" customWidth="1" outlineLevel="1"/>
    <col min="8" max="14" width="11.00390625" style="16" hidden="1" customWidth="1" outlineLevel="1"/>
    <col min="15" max="15" width="9.28125" style="18" hidden="1" customWidth="1" outlineLevel="1"/>
    <col min="16" max="16" width="10.7109375" style="18" hidden="1" customWidth="1" outlineLevel="1"/>
    <col min="17" max="17" width="9.8515625" style="18" hidden="1" customWidth="1" outlineLevel="1"/>
    <col min="18" max="18" width="10.28125" style="18" customWidth="1" collapsed="1"/>
    <col min="19" max="19" width="21.00390625" style="18" customWidth="1"/>
    <col min="20" max="20" width="10.8515625" style="16" customWidth="1"/>
    <col min="21" max="21" width="10.8515625" style="16" hidden="1" customWidth="1" outlineLevel="1"/>
    <col min="22" max="23" width="11.00390625" style="16" hidden="1" customWidth="1" outlineLevel="1"/>
    <col min="24" max="24" width="16.00390625" style="16" hidden="1" customWidth="1" outlineLevel="1"/>
    <col min="25" max="25" width="44.00390625" style="16" customWidth="1" collapsed="1"/>
    <col min="26" max="26" width="10.8515625" style="17" customWidth="1"/>
    <col min="27" max="28" width="17.28125" style="16" bestFit="1" customWidth="1"/>
    <col min="29" max="29" width="17.28125" style="17" bestFit="1" customWidth="1"/>
    <col min="30" max="30" width="36.421875" style="16" bestFit="1" customWidth="1"/>
    <col min="31" max="31" width="17.7109375" style="17" bestFit="1" customWidth="1"/>
    <col min="32" max="33" width="17.28125" style="16" bestFit="1" customWidth="1"/>
    <col min="34" max="34" width="17.28125" style="16" customWidth="1"/>
    <col min="35" max="35" width="45.7109375" style="16" customWidth="1"/>
    <col min="36" max="36" width="17.28125" style="16" bestFit="1" customWidth="1"/>
    <col min="37" max="37" width="36.421875" style="16" bestFit="1" customWidth="1"/>
    <col min="38" max="38" width="17.28125" style="16" bestFit="1" customWidth="1"/>
    <col min="39" max="16384" width="10.8515625" style="16" customWidth="1"/>
  </cols>
  <sheetData>
    <row r="1" spans="1:38" s="15" customFormat="1" ht="13.5">
      <c r="A1" s="198" t="s">
        <v>24</v>
      </c>
      <c r="B1" s="198" t="s">
        <v>1186</v>
      </c>
      <c r="C1" s="198" t="s">
        <v>1272</v>
      </c>
      <c r="D1" s="198" t="s">
        <v>1273</v>
      </c>
      <c r="E1" s="198" t="s">
        <v>1274</v>
      </c>
      <c r="F1" s="198" t="s">
        <v>1187</v>
      </c>
      <c r="G1" s="198" t="s">
        <v>1275</v>
      </c>
      <c r="H1" s="198" t="s">
        <v>1276</v>
      </c>
      <c r="I1" s="199" t="s">
        <v>1277</v>
      </c>
      <c r="J1" s="198" t="s">
        <v>1278</v>
      </c>
      <c r="K1" s="199" t="s">
        <v>1279</v>
      </c>
      <c r="L1" s="199" t="s">
        <v>1280</v>
      </c>
      <c r="M1" s="198" t="s">
        <v>1281</v>
      </c>
      <c r="N1" s="198" t="s">
        <v>34</v>
      </c>
      <c r="O1" s="200" t="s">
        <v>4554</v>
      </c>
      <c r="P1" s="200" t="s">
        <v>30</v>
      </c>
      <c r="Q1" s="200" t="s">
        <v>31</v>
      </c>
      <c r="R1" s="200" t="s">
        <v>16</v>
      </c>
      <c r="S1" s="200" t="s">
        <v>1180</v>
      </c>
      <c r="T1" s="198"/>
      <c r="U1" s="198" t="s">
        <v>1175</v>
      </c>
      <c r="V1" s="198"/>
      <c r="W1" s="198"/>
      <c r="X1" s="198" t="s">
        <v>1146</v>
      </c>
      <c r="Y1" s="201" t="s">
        <v>4598</v>
      </c>
      <c r="Z1" s="198">
        <v>1</v>
      </c>
      <c r="AA1" s="198">
        <v>2</v>
      </c>
      <c r="AB1" s="198">
        <v>3</v>
      </c>
      <c r="AC1" s="202" t="s">
        <v>1270</v>
      </c>
      <c r="AD1" s="198" t="s">
        <v>4602</v>
      </c>
      <c r="AE1" s="203">
        <v>1</v>
      </c>
      <c r="AF1" s="203">
        <v>2</v>
      </c>
      <c r="AG1" s="203">
        <v>3</v>
      </c>
      <c r="AH1" s="203" t="s">
        <v>1270</v>
      </c>
      <c r="AI1" s="202" t="s">
        <v>4599</v>
      </c>
      <c r="AJ1" s="202" t="s">
        <v>4600</v>
      </c>
      <c r="AK1" s="203" t="s">
        <v>4607</v>
      </c>
      <c r="AL1" s="203" t="s">
        <v>4569</v>
      </c>
    </row>
    <row r="2" spans="1:38" ht="13.5">
      <c r="A2" s="204">
        <f>IF('R-band Data Entry'!$D$10&gt;0.5,('R-band Data Entry'!$C$10+2415019)+((((HOUR('R-band Data Entry'!$D$10)*60)+MINUTE('R-band Data Entry'!$D$10))/1440+SECOND('R-band Data Entry'!$D$10)/86400+DAY('R-band Data Entry'!$C$10))-0.5)-DAY('R-band Data Entry'!$C$10),('R-band Data Entry'!$C$10+2415019)+((((HOUR('R-band Data Entry'!$D$10)*60)+MINUTE('R-band Data Entry'!$D$10))/1440+SECOND('R-band Data Entry'!$D$10)/86400+DAY('R-band Data Entry'!$C$10))-1.5)-DAY('R-band Data Entry'!$C$10)+1)</f>
        <v>2415018.5</v>
      </c>
      <c r="B2" s="204">
        <f>IF((A2-ROUNDDOWN(A2,0))&lt;0.5,ROUNDDOWN(A2,0)-0.5,ROUNDDOWN(A2,0)+0.5)</f>
        <v>2415018.5</v>
      </c>
      <c r="C2" s="204">
        <f>'R-band Data Entry'!D10*24</f>
        <v>0</v>
      </c>
      <c r="D2" s="204">
        <f>A2-2451545</f>
        <v>-36526.5</v>
      </c>
      <c r="E2" s="204">
        <f>B2-2451545</f>
        <v>-36526.5</v>
      </c>
      <c r="F2" s="204">
        <f aca="true" t="shared" si="0" ref="F2:F10">(B2-2451545)/36525</f>
        <v>-1.000041067761807</v>
      </c>
      <c r="G2" s="204">
        <f>6.697374558+(0.065707485828*E2)+(1.0027379093*C2)+(0.0854103*F2)+(0.000025862*F2*F2)</f>
        <v>-2393.4524944819273</v>
      </c>
      <c r="H2" s="204">
        <f>G2-24*(ROUNDDOWN(G2/24,0))</f>
        <v>-17.45249448192726</v>
      </c>
      <c r="I2" s="204">
        <f>125.04-0.052954*D2</f>
        <v>2059.264281</v>
      </c>
      <c r="J2" s="204">
        <f>280.47+0.98565*D2</f>
        <v>-35721.874725</v>
      </c>
      <c r="K2" s="204">
        <f>23.4393-0.0000004*D2</f>
        <v>23.4539106</v>
      </c>
      <c r="L2" s="204">
        <f>-0.000319*SIN(RADIANS(I2))-0.000024*SIN((RADIANS(2*J2)))</f>
        <v>0.0003201326153491532</v>
      </c>
      <c r="M2" s="204">
        <f>H2+L2*COS(RADIANS(K2))</f>
        <v>-17.45220079849697</v>
      </c>
      <c r="N2" s="204">
        <f>M2-'Data Observer'!$F$6/15</f>
        <v>-17.45220079849697</v>
      </c>
      <c r="O2" s="204">
        <f>IF(N2&lt;0,N2+24,N2)</f>
        <v>6.547799201503029</v>
      </c>
      <c r="P2" s="204" t="e">
        <f>DEGREES(ASIN((SIN(RADIANS('Data Observer'!$F$5))*SIN(RADIANS('R-band Data Entry'!$G$6)))+(COS(RADIANS('Data Observer'!$F$5))*COS(RADIANS('R-band Data Entry'!$G$6))*COS(RADIANS((O2-'R-band Data Entry'!$E$6)*15)))))</f>
        <v>#N/A</v>
      </c>
      <c r="Q2" s="204" t="e">
        <f>1/(COS(V2/2-(P2*V2/180)))</f>
        <v>#N/A</v>
      </c>
      <c r="R2" s="204" t="e">
        <f>Q2-(0.0018167*(Q2-1))-(0.002875*POWER((Q2-1),2))-(0.0008083*POWER((Q2-1),3))</f>
        <v>#N/A</v>
      </c>
      <c r="S2" s="204"/>
      <c r="T2" s="205"/>
      <c r="U2" s="205" t="s">
        <v>37</v>
      </c>
      <c r="V2" s="205">
        <f>4*ATAN(1)</f>
        <v>3.141592653589793</v>
      </c>
      <c r="W2" s="205"/>
      <c r="X2" s="204" t="e">
        <f>'R-band Data Entry'!$K$36+V17</f>
        <v>#N/A</v>
      </c>
      <c r="Y2" s="206" t="str">
        <f>"∆(r-i) = (r-i) variable - (r-i) comp"</f>
        <v>∆(r-i) = (r-i) variable - (r-i) comp</v>
      </c>
      <c r="Z2" s="207" t="e">
        <f>('R-band Data Entry'!N12-'R-band Data Entry'!O12)-('I-band Data Entry'!N12-'I-band Data Entry'!O12)</f>
        <v>#DIV/0!</v>
      </c>
      <c r="AA2" s="207" t="e">
        <f>('R-band Data Entry'!N16-'R-band Data Entry'!O16)-('I-band Data Entry'!N16-'I-band Data Entry'!O16)</f>
        <v>#DIV/0!</v>
      </c>
      <c r="AB2" s="207" t="e">
        <f>('R-band Data Entry'!N20-'R-band Data Entry'!O20)-('I-band Data Entry'!N20-'I-band Data Entry'!O20)</f>
        <v>#DIV/0!</v>
      </c>
      <c r="AC2" s="208" t="e">
        <f>AVERAGE(Z2:AB2)</f>
        <v>#DIV/0!</v>
      </c>
      <c r="AD2" s="206" t="s">
        <v>4603</v>
      </c>
      <c r="AE2" s="208" t="e">
        <f>VALUE(INDEX(starparm_2024Jul15!$P$1:$P$2011,MATCH('R-band Data Entry'!$C$5,starparm_2024Jul15!$A$1:$A$2006,)))</f>
        <v>#N/A</v>
      </c>
      <c r="AF2" s="208" t="e">
        <f>VALUE(INDEX(starparm_2024Jul15!$P$1:$P$2011,MATCH('R-band Data Entry'!$C$5,starparm_2024Jul15!$A$1:$A$2006,)))</f>
        <v>#N/A</v>
      </c>
      <c r="AG2" s="208" t="e">
        <f>VALUE(INDEX(starparm_2024Jul15!$P$1:$P$2011,MATCH('R-band Data Entry'!$C$5,starparm_2024Jul15!$A$1:$A$2006,)))</f>
        <v>#N/A</v>
      </c>
      <c r="AH2" s="208"/>
      <c r="AI2" s="209" t="str">
        <f>"∆(r-i) = (r-i) check - (r-i) comp"</f>
        <v>∆(r-i) = (r-i) check - (r-i) comp</v>
      </c>
      <c r="AJ2" s="207" t="e">
        <f>('R-band Data Entry'!N24-'R-band Data Entry'!O24)-('I-band Data Entry'!N24-'I-band Data Entry'!O24)</f>
        <v>#DIV/0!</v>
      </c>
      <c r="AK2" s="206" t="s">
        <v>4608</v>
      </c>
      <c r="AL2" s="208" t="e">
        <f>VALUE(INDEX(starparm_2024Jul15!$AO$1:$AO$2011,MATCH('R-band Data Entry'!$C$5,starparm_2024Jul15!$A$1:$A$2006,)))</f>
        <v>#N/A</v>
      </c>
    </row>
    <row r="3" spans="1:38" ht="13.5">
      <c r="A3" s="204">
        <f>IF('R-band Data Entry'!$D$12&gt;0.5,('R-band Data Entry'!$C$12+2415019)+((((HOUR('R-band Data Entry'!$D$12)*60)+MINUTE('R-band Data Entry'!$D$12))/1440+SECOND('R-band Data Entry'!$D$12)/86400+DAY('R-band Data Entry'!$C$12))-0.5)-DAY('R-band Data Entry'!$C$12),('R-band Data Entry'!$C$12+2415019)+((((HOUR('R-band Data Entry'!$D$12)*60)+MINUTE('R-band Data Entry'!$D$12))/1440+SECOND('R-band Data Entry'!$D$12)/86400+DAY('R-band Data Entry'!$C$12))-1.5)-DAY('R-band Data Entry'!$C$12)+1)</f>
        <v>2415018.5</v>
      </c>
      <c r="B3" s="204">
        <f aca="true" t="shared" si="1" ref="B3:B10">IF((A3-ROUNDDOWN(A3,0))&lt;0.5,ROUNDDOWN(A3,0)-0.5,ROUNDDOWN(A3,0)+0.5)</f>
        <v>2415018.5</v>
      </c>
      <c r="C3" s="204">
        <f>'R-band Data Entry'!D12*24</f>
        <v>0</v>
      </c>
      <c r="D3" s="204">
        <f aca="true" t="shared" si="2" ref="D3:D10">A3-2451545</f>
        <v>-36526.5</v>
      </c>
      <c r="E3" s="204">
        <f aca="true" t="shared" si="3" ref="E3:E10">B3-2451545</f>
        <v>-36526.5</v>
      </c>
      <c r="F3" s="204">
        <f t="shared" si="0"/>
        <v>-1.000041067761807</v>
      </c>
      <c r="G3" s="204">
        <f aca="true" t="shared" si="4" ref="G3:G29">6.697374558+(0.065707485828*E3)+(1.0027379093*C3)+(0.0854103*F3)+(0.000025862*F3*F3)</f>
        <v>-2393.4524944819273</v>
      </c>
      <c r="H3" s="204">
        <f aca="true" t="shared" si="5" ref="H3:H10">G3-24*(ROUNDDOWN(G3/24,0))</f>
        <v>-17.45249448192726</v>
      </c>
      <c r="I3" s="204">
        <f aca="true" t="shared" si="6" ref="I3:I10">125.04-0.052954*D3</f>
        <v>2059.264281</v>
      </c>
      <c r="J3" s="204">
        <f aca="true" t="shared" si="7" ref="J3:J10">280.47+0.98565*D3</f>
        <v>-35721.874725</v>
      </c>
      <c r="K3" s="204">
        <f aca="true" t="shared" si="8" ref="K3:K10">23.4393-0.0000004*D3</f>
        <v>23.4539106</v>
      </c>
      <c r="L3" s="204">
        <f aca="true" t="shared" si="9" ref="L3:L10">-0.000319*SIN(RADIANS(I3))-0.000024*SIN((RADIANS(2*J3)))</f>
        <v>0.0003201326153491532</v>
      </c>
      <c r="M3" s="204">
        <f aca="true" t="shared" si="10" ref="M3:M10">H3+L3*COS(RADIANS(K3))</f>
        <v>-17.45220079849697</v>
      </c>
      <c r="N3" s="204">
        <f>M3-'Data Observer'!$F$6/15</f>
        <v>-17.45220079849697</v>
      </c>
      <c r="O3" s="204">
        <f aca="true" t="shared" si="11" ref="O3:O10">IF(N3&lt;0,N3+24,N3)</f>
        <v>6.547799201503029</v>
      </c>
      <c r="P3" s="204" t="e">
        <f>DEGREES(ASIN(((SIN(RADIANS('Data Observer'!$F$5))*SIN(RADIANS('R-band Data Entry'!$G$5)))+(COS(RADIANS('Data Observer'!$F$5))*COS(RADIANS('R-band Data Entry'!$G$5))*COS(RADIANS((O3-'R-band Data Entry'!$E$5)*15))))))</f>
        <v>#N/A</v>
      </c>
      <c r="Q3" s="204" t="e">
        <f aca="true" t="shared" si="12" ref="Q3:Q10">1/(COS(2*ATAN(1)-(P3*(ATAN(1)/45))))</f>
        <v>#N/A</v>
      </c>
      <c r="R3" s="204" t="e">
        <f aca="true" t="shared" si="13" ref="R3:R29">Q3-(0.0018167*(Q3-1))-(0.002875*POWER((Q3-1),2))-(0.0008083*POWER((Q3-1),3))</f>
        <v>#N/A</v>
      </c>
      <c r="S3" s="204" t="e">
        <f>R14</f>
        <v>#N/A</v>
      </c>
      <c r="T3" s="205"/>
      <c r="U3" s="205" t="s">
        <v>38</v>
      </c>
      <c r="V3" s="205">
        <f>(23+27/60)*V2/180</f>
        <v>0.40927970959267024</v>
      </c>
      <c r="W3" s="205"/>
      <c r="X3" s="205"/>
      <c r="Y3" s="206" t="str">
        <f>"∆r0"</f>
        <v>∆r0</v>
      </c>
      <c r="Z3" s="207" t="e">
        <f>('R-band Data Entry'!N12-'R-band Data Entry'!O12)-'Data Observer'!$B$13*(Calculations!R3-Calculations!S3)</f>
        <v>#DIV/0!</v>
      </c>
      <c r="AA3" s="207" t="e">
        <f>('R-band Data Entry'!N16-'R-band Data Entry'!O16)-'Data Observer'!$B$13*(Calculations!R5-Calculations!S5)</f>
        <v>#DIV/0!</v>
      </c>
      <c r="AB3" s="207" t="e">
        <f>('R-band Data Entry'!N20-'R-band Data Entry'!O20)-'Data Observer'!$B$13*(Calculations!R7-Calculations!S7)</f>
        <v>#DIV/0!</v>
      </c>
      <c r="AC3" s="208"/>
      <c r="AD3" s="206" t="s">
        <v>4604</v>
      </c>
      <c r="AE3" s="208" t="e">
        <f>VALUE(INDEX(starparm_2024Jul15!$AC$1:$AC$2012,MATCH('R-band Data Entry'!$C$5,starparm_2024Jul15!$A$1:$A$2006,)))</f>
        <v>#N/A</v>
      </c>
      <c r="AF3" s="208" t="e">
        <f>VALUE(INDEX(starparm_2024Jul15!$AC$1:$AC$2012,MATCH('R-band Data Entry'!$C$5,starparm_2024Jul15!$A$1:$A$2006,)))</f>
        <v>#N/A</v>
      </c>
      <c r="AG3" s="208" t="e">
        <f>VALUE(INDEX(starparm_2024Jul15!$AC$1:$AC$2012,MATCH('R-band Data Entry'!$C$5,starparm_2024Jul15!$A$1:$A$2006,)))</f>
        <v>#N/A</v>
      </c>
      <c r="AH3" s="208"/>
      <c r="AI3" s="206" t="str">
        <f>"∆r0"</f>
        <v>∆r0</v>
      </c>
      <c r="AJ3" s="207" t="e">
        <f>('R-band Data Entry'!N24-'R-band Data Entry'!O24)-'Data Observer'!$B$13*(Calculations!R9-Calculations!S9)</f>
        <v>#DIV/0!</v>
      </c>
      <c r="AK3" s="206" t="s">
        <v>4604</v>
      </c>
      <c r="AL3" s="208" t="e">
        <f>VALUE(INDEX(starparm_2024Jul15!$AC$1:$AC$2012,MATCH('R-band Data Entry'!$C$5,starparm_2024Jul15!$A$1:$A$2006,)))</f>
        <v>#N/A</v>
      </c>
    </row>
    <row r="4" spans="1:38" ht="13.5">
      <c r="A4" s="204">
        <f>IF('R-band Data Entry'!$D$14&gt;0.5,('R-band Data Entry'!$C$14+2415019)+((((HOUR('R-band Data Entry'!$D$14)*60)+MINUTE('R-band Data Entry'!$D$14))/1440+SECOND('R-band Data Entry'!$D$14)/86400+DAY('R-band Data Entry'!$C$14))-0.5)-DAY('R-band Data Entry'!$C$14),('R-band Data Entry'!$C$14+2415019)+((((HOUR('R-band Data Entry'!$D$14)*60)+MINUTE('R-band Data Entry'!$D$14))/1440+SECOND('R-band Data Entry'!$D$14)/86400+DAY('R-band Data Entry'!$C$14))-1.5)-DAY('R-band Data Entry'!$C$14)+1)</f>
        <v>2415018.5</v>
      </c>
      <c r="B4" s="204">
        <f t="shared" si="1"/>
        <v>2415018.5</v>
      </c>
      <c r="C4" s="204">
        <f>'R-band Data Entry'!D14*24</f>
        <v>0</v>
      </c>
      <c r="D4" s="204">
        <f t="shared" si="2"/>
        <v>-36526.5</v>
      </c>
      <c r="E4" s="204">
        <f t="shared" si="3"/>
        <v>-36526.5</v>
      </c>
      <c r="F4" s="204">
        <f t="shared" si="0"/>
        <v>-1.000041067761807</v>
      </c>
      <c r="G4" s="204">
        <f t="shared" si="4"/>
        <v>-2393.4524944819273</v>
      </c>
      <c r="H4" s="204">
        <f t="shared" si="5"/>
        <v>-17.45249448192726</v>
      </c>
      <c r="I4" s="204">
        <f t="shared" si="6"/>
        <v>2059.264281</v>
      </c>
      <c r="J4" s="204">
        <f t="shared" si="7"/>
        <v>-35721.874725</v>
      </c>
      <c r="K4" s="204">
        <f t="shared" si="8"/>
        <v>23.4539106</v>
      </c>
      <c r="L4" s="204">
        <f t="shared" si="9"/>
        <v>0.0003201326153491532</v>
      </c>
      <c r="M4" s="204">
        <f t="shared" si="10"/>
        <v>-17.45220079849697</v>
      </c>
      <c r="N4" s="204">
        <f>M4-'Data Observer'!$F$6/15</f>
        <v>-17.45220079849697</v>
      </c>
      <c r="O4" s="204">
        <f t="shared" si="11"/>
        <v>6.547799201503029</v>
      </c>
      <c r="P4" s="204" t="e">
        <f>DEGREES(ASIN((SIN(RADIANS('Data Observer'!$F$5))*SIN(RADIANS('R-band Data Entry'!$G$6)))+(COS(RADIANS('Data Observer'!$F$5))*COS(RADIANS('R-band Data Entry'!$G$6))*COS(RADIANS((O4-'R-band Data Entry'!$E$6)*15)))))</f>
        <v>#N/A</v>
      </c>
      <c r="Q4" s="204" t="e">
        <f t="shared" si="12"/>
        <v>#N/A</v>
      </c>
      <c r="R4" s="204" t="e">
        <f t="shared" si="13"/>
        <v>#N/A</v>
      </c>
      <c r="S4" s="204"/>
      <c r="T4" s="205"/>
      <c r="U4" s="205" t="s">
        <v>39</v>
      </c>
      <c r="V4" s="205">
        <f>('R-band Data Entry'!$K$36+2450000-2415020)/36525</f>
        <v>67.07730321697467</v>
      </c>
      <c r="W4" s="205"/>
      <c r="X4" s="205"/>
      <c r="Y4" s="206" t="str">
        <f>"∆i0"</f>
        <v>∆i0</v>
      </c>
      <c r="Z4" s="208" t="e">
        <f>('I-band Data Entry'!N12-'I-band Data Entry'!O12)-'Data Observer'!$B$14*(Calculations!R22-Calculations!S22)</f>
        <v>#DIV/0!</v>
      </c>
      <c r="AA4" s="208" t="e">
        <f>('I-band Data Entry'!N16-'I-band Data Entry'!O16)-'Data Observer'!$B$14*(Calculations!R24-Calculations!S24)</f>
        <v>#DIV/0!</v>
      </c>
      <c r="AB4" s="208" t="e">
        <f>('I-band Data Entry'!N20-'I-band Data Entry'!O20)-'Data Observer'!$B$14*(Calculations!R26-Calculations!S26)</f>
        <v>#DIV/0!</v>
      </c>
      <c r="AC4" s="202"/>
      <c r="AD4" s="206" t="s">
        <v>4605</v>
      </c>
      <c r="AE4" s="208" t="e">
        <f>AE2-AE3</f>
        <v>#N/A</v>
      </c>
      <c r="AF4" s="208" t="e">
        <f>AF2-AF3</f>
        <v>#N/A</v>
      </c>
      <c r="AG4" s="208" t="e">
        <f>AG2-AG3</f>
        <v>#N/A</v>
      </c>
      <c r="AH4" s="208"/>
      <c r="AI4" s="206" t="str">
        <f>"∆i0"</f>
        <v>∆i0</v>
      </c>
      <c r="AJ4" s="208" t="e">
        <f>('I-band Data Entry'!N24-'I-band Data Entry'!O24)-'Data Observer'!$B$14*(Calculations!R9-Calculations!S9)</f>
        <v>#DIV/0!</v>
      </c>
      <c r="AK4" s="206"/>
      <c r="AL4" s="208"/>
    </row>
    <row r="5" spans="1:38" ht="13.5">
      <c r="A5" s="204">
        <f>IF('R-band Data Entry'!$D$16&gt;0.5,('R-band Data Entry'!$C$16+2415019)+((((HOUR('R-band Data Entry'!$D$16)*60)+MINUTE('R-band Data Entry'!$D$16))/1440+SECOND('R-band Data Entry'!$D$16)/86400+DAY('R-band Data Entry'!$C$16))-0.5)-DAY('R-band Data Entry'!$C$16),('R-band Data Entry'!$C$16+2415019)+((((HOUR('R-band Data Entry'!$D$16)*60)+MINUTE('R-band Data Entry'!$D$16))/1440+SECOND('R-band Data Entry'!$D$16)/86400+DAY('R-band Data Entry'!$C$16))-1.5)-DAY('R-band Data Entry'!$C$16)+1)</f>
        <v>2415018.5</v>
      </c>
      <c r="B5" s="204">
        <f t="shared" si="1"/>
        <v>2415018.5</v>
      </c>
      <c r="C5" s="204">
        <f>'R-band Data Entry'!D16*24</f>
        <v>0</v>
      </c>
      <c r="D5" s="204">
        <f t="shared" si="2"/>
        <v>-36526.5</v>
      </c>
      <c r="E5" s="204">
        <f t="shared" si="3"/>
        <v>-36526.5</v>
      </c>
      <c r="F5" s="204">
        <f t="shared" si="0"/>
        <v>-1.000041067761807</v>
      </c>
      <c r="G5" s="204">
        <f t="shared" si="4"/>
        <v>-2393.4524944819273</v>
      </c>
      <c r="H5" s="204">
        <f t="shared" si="5"/>
        <v>-17.45249448192726</v>
      </c>
      <c r="I5" s="204">
        <f t="shared" si="6"/>
        <v>2059.264281</v>
      </c>
      <c r="J5" s="204">
        <f t="shared" si="7"/>
        <v>-35721.874725</v>
      </c>
      <c r="K5" s="204">
        <f t="shared" si="8"/>
        <v>23.4539106</v>
      </c>
      <c r="L5" s="204">
        <f t="shared" si="9"/>
        <v>0.0003201326153491532</v>
      </c>
      <c r="M5" s="204">
        <f t="shared" si="10"/>
        <v>-17.45220079849697</v>
      </c>
      <c r="N5" s="204">
        <f>M5-'Data Observer'!$F$6/15</f>
        <v>-17.45220079849697</v>
      </c>
      <c r="O5" s="204">
        <f t="shared" si="11"/>
        <v>6.547799201503029</v>
      </c>
      <c r="P5" s="204" t="e">
        <f>DEGREES(ASIN(((SIN(RADIANS('Data Observer'!$F$5))*SIN(RADIANS('R-band Data Entry'!$G$5)))+(COS(RADIANS('Data Observer'!$F$5))*COS(RADIANS('R-band Data Entry'!$G$5))*COS(RADIANS((O5-'R-band Data Entry'!$E$5)*15))))))</f>
        <v>#N/A</v>
      </c>
      <c r="Q5" s="204" t="e">
        <f t="shared" si="12"/>
        <v>#N/A</v>
      </c>
      <c r="R5" s="204" t="e">
        <f t="shared" si="13"/>
        <v>#N/A</v>
      </c>
      <c r="S5" s="204" t="e">
        <f>R15</f>
        <v>#N/A</v>
      </c>
      <c r="T5" s="205"/>
      <c r="U5" s="205" t="s">
        <v>40</v>
      </c>
      <c r="V5" s="205">
        <f>(1.39604+0.000308*(V4+0.5))*(V4-0.499998)</f>
        <v>94.33030851564641</v>
      </c>
      <c r="W5" s="205"/>
      <c r="X5" s="205"/>
      <c r="Y5" s="206" t="str">
        <f>"∆(r-i)0"</f>
        <v>∆(r-i)0</v>
      </c>
      <c r="Z5" s="207" t="e">
        <f>Z3-Z4</f>
        <v>#DIV/0!</v>
      </c>
      <c r="AA5" s="207" t="e">
        <f>AA3-AA4</f>
        <v>#DIV/0!</v>
      </c>
      <c r="AB5" s="207" t="e">
        <f>AB3-AB4</f>
        <v>#DIV/0!</v>
      </c>
      <c r="AC5" s="202"/>
      <c r="AD5" s="206" t="s">
        <v>4601</v>
      </c>
      <c r="AE5" s="208" t="e">
        <f>'R-band Data Entry'!$P$12</f>
        <v>#DIV/0!</v>
      </c>
      <c r="AF5" s="208" t="e">
        <f>'R-band Data Entry'!$P$16</f>
        <v>#DIV/0!</v>
      </c>
      <c r="AG5" s="208" t="e">
        <f>'R-band Data Entry'!$P$20</f>
        <v>#DIV/0!</v>
      </c>
      <c r="AH5" s="208"/>
      <c r="AI5" s="206" t="str">
        <f>"∆(r-i)0"</f>
        <v>∆(r-i)0</v>
      </c>
      <c r="AJ5" s="208" t="e">
        <f>AJ3-AJ4</f>
        <v>#DIV/0!</v>
      </c>
      <c r="AK5" s="206"/>
      <c r="AL5" s="208"/>
    </row>
    <row r="6" spans="1:38" ht="13.5">
      <c r="A6" s="204">
        <f>IF('R-band Data Entry'!$D$18&gt;0.5,('R-band Data Entry'!$C$18+2415019)+((((HOUR('R-band Data Entry'!$D$18)*60)+MINUTE('R-band Data Entry'!$D$18))/1440+SECOND('R-band Data Entry'!$D$18)/86400+DAY('R-band Data Entry'!$C$18))-0.5)-DAY('R-band Data Entry'!$C$18),('R-band Data Entry'!$C$18+2415019)+((((HOUR('R-band Data Entry'!$D$18)*60)+MINUTE('R-band Data Entry'!$D$18))/1440+SECOND('R-band Data Entry'!$D$18)/86400+DAY('R-band Data Entry'!$C$18))-1.5)-DAY('R-band Data Entry'!$C$18)+1)</f>
        <v>2415018.5</v>
      </c>
      <c r="B6" s="204">
        <f t="shared" si="1"/>
        <v>2415018.5</v>
      </c>
      <c r="C6" s="204">
        <f>'R-band Data Entry'!D18*24</f>
        <v>0</v>
      </c>
      <c r="D6" s="204">
        <f t="shared" si="2"/>
        <v>-36526.5</v>
      </c>
      <c r="E6" s="204">
        <f t="shared" si="3"/>
        <v>-36526.5</v>
      </c>
      <c r="F6" s="204">
        <f t="shared" si="0"/>
        <v>-1.000041067761807</v>
      </c>
      <c r="G6" s="204">
        <f t="shared" si="4"/>
        <v>-2393.4524944819273</v>
      </c>
      <c r="H6" s="204">
        <f t="shared" si="5"/>
        <v>-17.45249448192726</v>
      </c>
      <c r="I6" s="204">
        <f t="shared" si="6"/>
        <v>2059.264281</v>
      </c>
      <c r="J6" s="204">
        <f t="shared" si="7"/>
        <v>-35721.874725</v>
      </c>
      <c r="K6" s="204">
        <f t="shared" si="8"/>
        <v>23.4539106</v>
      </c>
      <c r="L6" s="204">
        <f t="shared" si="9"/>
        <v>0.0003201326153491532</v>
      </c>
      <c r="M6" s="204">
        <f t="shared" si="10"/>
        <v>-17.45220079849697</v>
      </c>
      <c r="N6" s="204">
        <f>M6-'Data Observer'!$F$6/15</f>
        <v>-17.45220079849697</v>
      </c>
      <c r="O6" s="204">
        <f t="shared" si="11"/>
        <v>6.547799201503029</v>
      </c>
      <c r="P6" s="204" t="e">
        <f>DEGREES(ASIN((SIN(RADIANS('Data Observer'!$F$5))*SIN(RADIANS('R-band Data Entry'!$G$6)))+(COS(RADIANS('Data Observer'!$F$5))*COS(RADIANS('R-band Data Entry'!$G$6))*COS(RADIANS((O6-'R-band Data Entry'!$E$6)*15)))))</f>
        <v>#N/A</v>
      </c>
      <c r="Q6" s="204" t="e">
        <f t="shared" si="12"/>
        <v>#N/A</v>
      </c>
      <c r="R6" s="204" t="e">
        <f t="shared" si="13"/>
        <v>#N/A</v>
      </c>
      <c r="S6" s="204"/>
      <c r="T6" s="205"/>
      <c r="U6" s="205" t="s">
        <v>41</v>
      </c>
      <c r="V6" s="205">
        <f>(0.000303*V4+36000.76892)*V4+279.696678-V5</f>
        <v>2415021.2225680384</v>
      </c>
      <c r="W6" s="205"/>
      <c r="X6" s="205"/>
      <c r="Y6" s="210" t="str">
        <f>"∆(R-I) = µ*∆(r-i)0"</f>
        <v>∆(R-I) = µ*∆(r-i)0</v>
      </c>
      <c r="Z6" s="207" t="e">
        <f>((1/(1-'Data Observer'!$B$11+'Data Observer'!$B$12))*Z5)</f>
        <v>#DIV/0!</v>
      </c>
      <c r="AA6" s="207" t="e">
        <f>((1/(1-'Data Observer'!$B$11+'Data Observer'!$B$12))*AA5)</f>
        <v>#DIV/0!</v>
      </c>
      <c r="AB6" s="207" t="e">
        <f>((1/(1-'Data Observer'!$B$11+'Data Observer'!$B$12))*AB5)</f>
        <v>#DIV/0!</v>
      </c>
      <c r="AC6" s="207" t="e">
        <f>AVERAGE(Z6:AB6)</f>
        <v>#DIV/0!</v>
      </c>
      <c r="AD6" s="206" t="s">
        <v>1178</v>
      </c>
      <c r="AE6" s="208" t="e">
        <f>AE5-'Data Observer'!$B$13*(R3-S3)</f>
        <v>#DIV/0!</v>
      </c>
      <c r="AF6" s="208" t="e">
        <f>AF5-'Data Observer'!$B$13*(R5-S5)</f>
        <v>#DIV/0!</v>
      </c>
      <c r="AG6" s="208" t="e">
        <f>AG5-'Data Observer'!$B$13*(R7-S7)</f>
        <v>#DIV/0!</v>
      </c>
      <c r="AH6" s="208"/>
      <c r="AI6" s="210" t="str">
        <f>"∆(R-I)=µ*∆(r-i)"</f>
        <v>∆(R-I)=µ*∆(r-i)</v>
      </c>
      <c r="AJ6" s="208" t="e">
        <f>(1/(1-'Data Observer'!$B$11+'Data Observer'!$B$12))*AJ5</f>
        <v>#DIV/0!</v>
      </c>
      <c r="AK6" s="206" t="s">
        <v>4605</v>
      </c>
      <c r="AL6" s="208" t="e">
        <f>AL2-AL3</f>
        <v>#N/A</v>
      </c>
    </row>
    <row r="7" spans="1:38" ht="13.5">
      <c r="A7" s="204">
        <f>IF('R-band Data Entry'!$D$20&gt;0.5,('R-band Data Entry'!$C$20+2415019)+((((HOUR('R-band Data Entry'!$D$20)*60)+MINUTE('R-band Data Entry'!$D$20))/1440+SECOND('R-band Data Entry'!$D$20)/86400+DAY('R-band Data Entry'!$C$20))-0.5)-DAY('R-band Data Entry'!$C$20),('R-band Data Entry'!$C$20+2415019)+((((HOUR('R-band Data Entry'!$D$20)*60)+MINUTE('R-band Data Entry'!$D$20))/1440+SECOND('R-band Data Entry'!$D$20)/86400+DAY('R-band Data Entry'!$C$20))-1.5)-DAY('R-band Data Entry'!$C$20)+1)</f>
        <v>2415018.5</v>
      </c>
      <c r="B7" s="204">
        <f t="shared" si="1"/>
        <v>2415018.5</v>
      </c>
      <c r="C7" s="204">
        <f>'R-band Data Entry'!D20*24</f>
        <v>0</v>
      </c>
      <c r="D7" s="204">
        <f t="shared" si="2"/>
        <v>-36526.5</v>
      </c>
      <c r="E7" s="204">
        <f t="shared" si="3"/>
        <v>-36526.5</v>
      </c>
      <c r="F7" s="204">
        <f t="shared" si="0"/>
        <v>-1.000041067761807</v>
      </c>
      <c r="G7" s="204">
        <f t="shared" si="4"/>
        <v>-2393.4524944819273</v>
      </c>
      <c r="H7" s="204">
        <f t="shared" si="5"/>
        <v>-17.45249448192726</v>
      </c>
      <c r="I7" s="204">
        <f t="shared" si="6"/>
        <v>2059.264281</v>
      </c>
      <c r="J7" s="204">
        <f t="shared" si="7"/>
        <v>-35721.874725</v>
      </c>
      <c r="K7" s="204">
        <f t="shared" si="8"/>
        <v>23.4539106</v>
      </c>
      <c r="L7" s="204">
        <f t="shared" si="9"/>
        <v>0.0003201326153491532</v>
      </c>
      <c r="M7" s="204">
        <f t="shared" si="10"/>
        <v>-17.45220079849697</v>
      </c>
      <c r="N7" s="204">
        <f>M7-'Data Observer'!$F$6/15</f>
        <v>-17.45220079849697</v>
      </c>
      <c r="O7" s="204">
        <f t="shared" si="11"/>
        <v>6.547799201503029</v>
      </c>
      <c r="P7" s="204" t="e">
        <f>DEGREES(ASIN(((SIN(RADIANS('Data Observer'!$F$5))*SIN(RADIANS('R-band Data Entry'!$G$5)))+(COS(RADIANS('Data Observer'!$F$5))*COS(RADIANS('R-band Data Entry'!$G$5))*COS(RADIANS((O7-'R-band Data Entry'!$E$5)*15))))))</f>
        <v>#N/A</v>
      </c>
      <c r="Q7" s="204" t="e">
        <f t="shared" si="12"/>
        <v>#N/A</v>
      </c>
      <c r="R7" s="204" t="e">
        <f t="shared" si="13"/>
        <v>#N/A</v>
      </c>
      <c r="S7" s="204" t="e">
        <f>R16</f>
        <v>#N/A</v>
      </c>
      <c r="T7" s="205"/>
      <c r="U7" s="205" t="s">
        <v>42</v>
      </c>
      <c r="V7" s="205">
        <f>(-0.00015*V4+35999.04975)*V4+358.475833</f>
        <v>2415076.9765320155</v>
      </c>
      <c r="W7" s="205"/>
      <c r="X7" s="205"/>
      <c r="Y7" s="210" t="s">
        <v>4601</v>
      </c>
      <c r="Z7" s="207" t="e">
        <f>'R-band Data Entry'!$P$12</f>
        <v>#DIV/0!</v>
      </c>
      <c r="AA7" s="207" t="e">
        <f>'R-band Data Entry'!$P$16</f>
        <v>#DIV/0!</v>
      </c>
      <c r="AB7" s="207" t="e">
        <f>'R-band Data Entry'!$P$20</f>
        <v>#DIV/0!</v>
      </c>
      <c r="AC7" s="208"/>
      <c r="AD7" s="206" t="s">
        <v>1141</v>
      </c>
      <c r="AE7" s="208" t="e">
        <f>AE6+'Data Observer'!$B$11*AE4</f>
        <v>#DIV/0!</v>
      </c>
      <c r="AF7" s="208" t="e">
        <f>AF6+'Data Observer'!$B$11*AF4</f>
        <v>#DIV/0!</v>
      </c>
      <c r="AG7" s="208" t="e">
        <f>AG6+'Data Observer'!$B$11*AG4</f>
        <v>#DIV/0!</v>
      </c>
      <c r="AH7" s="208"/>
      <c r="AI7" s="209" t="s">
        <v>4606</v>
      </c>
      <c r="AJ7" s="208" t="e">
        <f>'R-band Data Entry'!$P$24</f>
        <v>#DIV/0!</v>
      </c>
      <c r="AK7" s="206" t="s">
        <v>4606</v>
      </c>
      <c r="AL7" s="208" t="e">
        <f>'R-band Data Entry'!$P$24</f>
        <v>#DIV/0!</v>
      </c>
    </row>
    <row r="8" spans="1:38" ht="13.5">
      <c r="A8" s="204">
        <f>IF('R-band Data Entry'!$D$22&gt;0.5,('R-band Data Entry'!$C$22+2415019)+((((HOUR('R-band Data Entry'!$D$22)*60)+MINUTE('R-band Data Entry'!$D$22))/1440+SECOND('R-band Data Entry'!$D$22)/86400+DAY('R-band Data Entry'!$C$22))-0.5)-DAY('R-band Data Entry'!$C$22),('R-band Data Entry'!$C$22+2415019)+((((HOUR('R-band Data Entry'!$D$22)*60)+MINUTE('R-band Data Entry'!$D$22))/1440+SECOND('R-band Data Entry'!$D$22)/86400+DAY('R-band Data Entry'!$C$22))-1.5)-DAY('R-band Data Entry'!$C$22)+1)</f>
        <v>2415018.5</v>
      </c>
      <c r="B8" s="204">
        <f t="shared" si="1"/>
        <v>2415018.5</v>
      </c>
      <c r="C8" s="204">
        <f>'R-band Data Entry'!D22*24</f>
        <v>0</v>
      </c>
      <c r="D8" s="204">
        <f t="shared" si="2"/>
        <v>-36526.5</v>
      </c>
      <c r="E8" s="204">
        <f t="shared" si="3"/>
        <v>-36526.5</v>
      </c>
      <c r="F8" s="204">
        <f t="shared" si="0"/>
        <v>-1.000041067761807</v>
      </c>
      <c r="G8" s="204">
        <f t="shared" si="4"/>
        <v>-2393.4524944819273</v>
      </c>
      <c r="H8" s="204">
        <f t="shared" si="5"/>
        <v>-17.45249448192726</v>
      </c>
      <c r="I8" s="204">
        <f t="shared" si="6"/>
        <v>2059.264281</v>
      </c>
      <c r="J8" s="204">
        <f t="shared" si="7"/>
        <v>-35721.874725</v>
      </c>
      <c r="K8" s="204">
        <f t="shared" si="8"/>
        <v>23.4539106</v>
      </c>
      <c r="L8" s="204">
        <f t="shared" si="9"/>
        <v>0.0003201326153491532</v>
      </c>
      <c r="M8" s="204">
        <f t="shared" si="10"/>
        <v>-17.45220079849697</v>
      </c>
      <c r="N8" s="204">
        <f>M8-'Data Observer'!$F$6/15</f>
        <v>-17.45220079849697</v>
      </c>
      <c r="O8" s="204">
        <f t="shared" si="11"/>
        <v>6.547799201503029</v>
      </c>
      <c r="P8" s="204" t="e">
        <f>DEGREES(ASIN((SIN(RADIANS('Data Observer'!$F$5))*SIN(RADIANS('R-band Data Entry'!$G$6)))+(COS(RADIANS('Data Observer'!$F$5))*COS(RADIANS('R-band Data Entry'!$G$6))*COS(RADIANS((O8-'R-band Data Entry'!$E$6)*15)))))</f>
        <v>#N/A</v>
      </c>
      <c r="Q8" s="204" t="e">
        <f t="shared" si="12"/>
        <v>#N/A</v>
      </c>
      <c r="R8" s="204" t="e">
        <f t="shared" si="13"/>
        <v>#N/A</v>
      </c>
      <c r="S8" s="204"/>
      <c r="T8" s="205"/>
      <c r="U8" s="205" t="s">
        <v>41</v>
      </c>
      <c r="V8" s="205">
        <f>V2*V6/180</f>
        <v>42150.071839351054</v>
      </c>
      <c r="W8" s="205"/>
      <c r="X8" s="205"/>
      <c r="Y8" s="211" t="s">
        <v>1178</v>
      </c>
      <c r="Z8" s="207" t="e">
        <f>Z7-'Data Observer'!$B$13*(R3-S3)</f>
        <v>#DIV/0!</v>
      </c>
      <c r="AA8" s="207" t="e">
        <f>AA7-'Data Observer'!$B$13*(R5-S5)</f>
        <v>#DIV/0!</v>
      </c>
      <c r="AB8" s="207" t="e">
        <f>AB7-'Data Observer'!$B$13*(R7-S7)</f>
        <v>#DIV/0!</v>
      </c>
      <c r="AC8" s="208"/>
      <c r="AD8" s="211" t="s">
        <v>1143</v>
      </c>
      <c r="AE8" s="208" t="e">
        <f>AE7+'R-band Data Entry'!$K$6</f>
        <v>#DIV/0!</v>
      </c>
      <c r="AF8" s="208" t="e">
        <f>AF7+'R-band Data Entry'!$K$6</f>
        <v>#DIV/0!</v>
      </c>
      <c r="AG8" s="208" t="e">
        <f>AG7+'R-band Data Entry'!$K$6</f>
        <v>#DIV/0!</v>
      </c>
      <c r="AH8" s="208" t="e">
        <f>AVERAGE(AE8:AG8)</f>
        <v>#DIV/0!</v>
      </c>
      <c r="AI8" s="212" t="s">
        <v>1178</v>
      </c>
      <c r="AJ8" s="208" t="e">
        <f>AJ7-'Data Observer'!$B$13*(R9-S9)</f>
        <v>#DIV/0!</v>
      </c>
      <c r="AK8" s="206" t="s">
        <v>1178</v>
      </c>
      <c r="AL8" s="208" t="e">
        <f>AL7-'Data Observer'!$B$13*(R9-S9)</f>
        <v>#DIV/0!</v>
      </c>
    </row>
    <row r="9" spans="1:38" ht="13.5">
      <c r="A9" s="204">
        <f>IF('R-band Data Entry'!$D$24&gt;0.5,('R-band Data Entry'!$C$24+2415019)+((((HOUR('R-band Data Entry'!$D$24)*60)+MINUTE('R-band Data Entry'!$D$24))/1440+SECOND('R-band Data Entry'!$D$24)/86400+DAY('R-band Data Entry'!$C$24))-0.5)-DAY('R-band Data Entry'!$C$24),('R-band Data Entry'!$C$24+2415019)+((((HOUR('R-band Data Entry'!$D$24)*60)+MINUTE('R-band Data Entry'!$D$24))/1440+SECOND('R-band Data Entry'!$D$24)/86400+DAY('R-band Data Entry'!$C$24))-1.5)-DAY('R-band Data Entry'!$C$24)+1)</f>
        <v>2415018.5</v>
      </c>
      <c r="B9" s="204">
        <f t="shared" si="1"/>
        <v>2415018.5</v>
      </c>
      <c r="C9" s="204">
        <f>'R-band Data Entry'!D24*24</f>
        <v>0</v>
      </c>
      <c r="D9" s="204">
        <f t="shared" si="2"/>
        <v>-36526.5</v>
      </c>
      <c r="E9" s="204">
        <f t="shared" si="3"/>
        <v>-36526.5</v>
      </c>
      <c r="F9" s="204">
        <f t="shared" si="0"/>
        <v>-1.000041067761807</v>
      </c>
      <c r="G9" s="204">
        <f t="shared" si="4"/>
        <v>-2393.4524944819273</v>
      </c>
      <c r="H9" s="204">
        <f t="shared" si="5"/>
        <v>-17.45249448192726</v>
      </c>
      <c r="I9" s="204">
        <f t="shared" si="6"/>
        <v>2059.264281</v>
      </c>
      <c r="J9" s="204">
        <f t="shared" si="7"/>
        <v>-35721.874725</v>
      </c>
      <c r="K9" s="204">
        <f t="shared" si="8"/>
        <v>23.4539106</v>
      </c>
      <c r="L9" s="204">
        <f t="shared" si="9"/>
        <v>0.0003201326153491532</v>
      </c>
      <c r="M9" s="204">
        <f t="shared" si="10"/>
        <v>-17.45220079849697</v>
      </c>
      <c r="N9" s="204">
        <f>M9-'Data Observer'!$F$6/15</f>
        <v>-17.45220079849697</v>
      </c>
      <c r="O9" s="204">
        <f t="shared" si="11"/>
        <v>6.547799201503029</v>
      </c>
      <c r="P9" s="204" t="e">
        <f>DEGREES(ASIN(((SIN(RADIANS('Data Observer'!$F$5))*SIN(RADIANS('R-band Data Entry'!$G$7)))+(COS(RADIANS('Data Observer'!$F$5))*COS(RADIANS('R-band Data Entry'!$G$7))*COS(RADIANS((O9-'R-band Data Entry'!$E$7)*15))))))</f>
        <v>#N/A</v>
      </c>
      <c r="Q9" s="204" t="e">
        <f t="shared" si="12"/>
        <v>#N/A</v>
      </c>
      <c r="R9" s="204" t="e">
        <f t="shared" si="13"/>
        <v>#N/A</v>
      </c>
      <c r="S9" s="204" t="e">
        <f>R17</f>
        <v>#N/A</v>
      </c>
      <c r="T9" s="205"/>
      <c r="U9" s="205" t="s">
        <v>42</v>
      </c>
      <c r="V9" s="205">
        <f>V2*V7/180</f>
        <v>42151.044929593496</v>
      </c>
      <c r="W9" s="205"/>
      <c r="X9" s="205"/>
      <c r="Y9" s="213" t="s">
        <v>1141</v>
      </c>
      <c r="Z9" s="207" t="e">
        <f>(Z8+'Data Observer'!$B$11*Z6)</f>
        <v>#DIV/0!</v>
      </c>
      <c r="AA9" s="207" t="e">
        <f>(AA8+'Data Observer'!$B$11*AA6)</f>
        <v>#DIV/0!</v>
      </c>
      <c r="AB9" s="207" t="e">
        <f>(AB8+'Data Observer'!$B$11*AB6)</f>
        <v>#DIV/0!</v>
      </c>
      <c r="AC9" s="208"/>
      <c r="AD9" s="210" t="s">
        <v>25</v>
      </c>
      <c r="AE9" s="208" t="e">
        <f>'R-band Data Entry'!$K$30</f>
        <v>#DIV/0!</v>
      </c>
      <c r="AF9" s="208" t="e">
        <f>'R-band Data Entry'!$K$30</f>
        <v>#DIV/0!</v>
      </c>
      <c r="AG9" s="208" t="e">
        <f>'R-band Data Entry'!$K$30</f>
        <v>#DIV/0!</v>
      </c>
      <c r="AH9" s="208" t="e">
        <f>_xlfn.STDEV.P(AE8:AG8)</f>
        <v>#DIV/0!</v>
      </c>
      <c r="AI9" s="214" t="s">
        <v>1141</v>
      </c>
      <c r="AJ9" s="208" t="e">
        <f>AJ8+'Data Observer'!$B$11*AJ6</f>
        <v>#DIV/0!</v>
      </c>
      <c r="AK9" s="206" t="s">
        <v>1141</v>
      </c>
      <c r="AL9" s="208" t="e">
        <f>AL8+'Data Observer'!$B$11*AL6</f>
        <v>#DIV/0!</v>
      </c>
    </row>
    <row r="10" spans="1:38" ht="13.5">
      <c r="A10" s="204">
        <f>IF('R-band Data Entry'!$D$26&gt;0.5,('R-band Data Entry'!$C$26+2415019)+((((HOUR('R-band Data Entry'!$D$26)*60)+MINUTE('R-band Data Entry'!$D$26))/1440+SECOND('R-band Data Entry'!$D$26)/86400+DAY('R-band Data Entry'!$C$26))-0.5)-DAY('R-band Data Entry'!$C$26),('R-band Data Entry'!$C$26+2415019)+((((HOUR('R-band Data Entry'!$D$26)*60)+MINUTE('R-band Data Entry'!$D$26))/1440+SECOND('R-band Data Entry'!$D$26)/86400+DAY('R-band Data Entry'!$C$26))-1.5)-DAY('R-band Data Entry'!$C$26)+1)</f>
        <v>2415018.5</v>
      </c>
      <c r="B10" s="204">
        <f t="shared" si="1"/>
        <v>2415018.5</v>
      </c>
      <c r="C10" s="204">
        <f>'R-band Data Entry'!D26*24</f>
        <v>0</v>
      </c>
      <c r="D10" s="204">
        <f t="shared" si="2"/>
        <v>-36526.5</v>
      </c>
      <c r="E10" s="204">
        <f t="shared" si="3"/>
        <v>-36526.5</v>
      </c>
      <c r="F10" s="204">
        <f t="shared" si="0"/>
        <v>-1.000041067761807</v>
      </c>
      <c r="G10" s="204">
        <f t="shared" si="4"/>
        <v>-2393.4524944819273</v>
      </c>
      <c r="H10" s="204">
        <f t="shared" si="5"/>
        <v>-17.45249448192726</v>
      </c>
      <c r="I10" s="204">
        <f t="shared" si="6"/>
        <v>2059.264281</v>
      </c>
      <c r="J10" s="204">
        <f t="shared" si="7"/>
        <v>-35721.874725</v>
      </c>
      <c r="K10" s="204">
        <f t="shared" si="8"/>
        <v>23.4539106</v>
      </c>
      <c r="L10" s="204">
        <f t="shared" si="9"/>
        <v>0.0003201326153491532</v>
      </c>
      <c r="M10" s="204">
        <f t="shared" si="10"/>
        <v>-17.45220079849697</v>
      </c>
      <c r="N10" s="204">
        <f>M10-'Data Observer'!$F$6/15</f>
        <v>-17.45220079849697</v>
      </c>
      <c r="O10" s="204">
        <f t="shared" si="11"/>
        <v>6.547799201503029</v>
      </c>
      <c r="P10" s="204" t="e">
        <f>DEGREES(ASIN((SIN(RADIANS('Data Observer'!$F$5))*SIN(RADIANS('R-band Data Entry'!$G$6)))+(COS(RADIANS('Data Observer'!$F$5))*COS(RADIANS('R-band Data Entry'!$G$6))*COS(RADIANS((O10-'R-band Data Entry'!$E$6)*15)))))</f>
        <v>#N/A</v>
      </c>
      <c r="Q10" s="204" t="e">
        <f t="shared" si="12"/>
        <v>#N/A</v>
      </c>
      <c r="R10" s="204" t="e">
        <f t="shared" si="13"/>
        <v>#N/A</v>
      </c>
      <c r="S10" s="204"/>
      <c r="T10" s="205"/>
      <c r="U10" s="205" t="s">
        <v>43</v>
      </c>
      <c r="V10" s="205">
        <f>0.99986*COS(V8)-0.025127*COS(V9-V8)+0.008374*COS(V9+V8)</f>
        <v>-0.7858406444119536</v>
      </c>
      <c r="W10" s="205"/>
      <c r="X10" s="205"/>
      <c r="Y10" s="211" t="s">
        <v>1143</v>
      </c>
      <c r="Z10" s="207" t="e">
        <f>Z9+'R-band Data Entry'!$K$6</f>
        <v>#DIV/0!</v>
      </c>
      <c r="AA10" s="207" t="e">
        <f>AA9+'R-band Data Entry'!$K$6</f>
        <v>#DIV/0!</v>
      </c>
      <c r="AB10" s="207" t="e">
        <f>AB9+'R-band Data Entry'!$K$6</f>
        <v>#DIV/0!</v>
      </c>
      <c r="AC10" s="208" t="e">
        <f>AVERAGE(Z10:AB10)</f>
        <v>#DIV/0!</v>
      </c>
      <c r="AD10" s="210" t="s">
        <v>26</v>
      </c>
      <c r="AE10" s="208" t="e">
        <f>'R-band Data Entry'!$K$31</f>
        <v>#DIV/0!</v>
      </c>
      <c r="AF10" s="208" t="e">
        <f>'R-band Data Entry'!$K$31</f>
        <v>#DIV/0!</v>
      </c>
      <c r="AG10" s="208" t="e">
        <f>'R-band Data Entry'!$K$31</f>
        <v>#DIV/0!</v>
      </c>
      <c r="AH10" s="208" t="e">
        <f>'R-band Data Entry'!$K$31</f>
        <v>#DIV/0!</v>
      </c>
      <c r="AI10" s="212" t="s">
        <v>1143</v>
      </c>
      <c r="AJ10" s="208" t="e">
        <f>AJ9+'R-band Data Entry'!$K$6</f>
        <v>#DIV/0!</v>
      </c>
      <c r="AK10" s="211" t="s">
        <v>1143</v>
      </c>
      <c r="AL10" s="208" t="e">
        <f>AL9+'R-band Data Entry'!$K$6</f>
        <v>#DIV/0!</v>
      </c>
    </row>
    <row r="11" spans="1:38" ht="13.5">
      <c r="A11" s="204"/>
      <c r="B11" s="204"/>
      <c r="C11" s="204"/>
      <c r="D11" s="204"/>
      <c r="E11" s="204"/>
      <c r="F11" s="204"/>
      <c r="G11" s="204"/>
      <c r="H11" s="204"/>
      <c r="I11" s="204"/>
      <c r="J11" s="204"/>
      <c r="K11" s="204"/>
      <c r="L11" s="204"/>
      <c r="M11" s="204"/>
      <c r="N11" s="204"/>
      <c r="O11" s="204"/>
      <c r="P11" s="204"/>
      <c r="Q11" s="204"/>
      <c r="R11" s="204"/>
      <c r="S11" s="204"/>
      <c r="T11" s="205"/>
      <c r="U11" s="205" t="s">
        <v>43</v>
      </c>
      <c r="V11" s="205">
        <f>V10+0.000105*COS(2*V9+V8)+0.000063*V4*COS(V9-V8)+0.000035*COS(2*V9-V8)</f>
        <v>-0.7835775639025075</v>
      </c>
      <c r="W11" s="205"/>
      <c r="X11" s="205"/>
      <c r="Y11" s="210" t="s">
        <v>25</v>
      </c>
      <c r="Z11" s="207" t="e">
        <f>'R-band Data Entry'!$K$30</f>
        <v>#DIV/0!</v>
      </c>
      <c r="AA11" s="207" t="e">
        <f>'R-band Data Entry'!$K$30</f>
        <v>#DIV/0!</v>
      </c>
      <c r="AB11" s="207" t="e">
        <f>'R-band Data Entry'!$K$30</f>
        <v>#DIV/0!</v>
      </c>
      <c r="AC11" s="207" t="e">
        <f>'R-band Data Entry'!$K$30</f>
        <v>#DIV/0!</v>
      </c>
      <c r="AD11" s="215"/>
      <c r="AE11" s="208"/>
      <c r="AF11" s="205"/>
      <c r="AG11" s="205"/>
      <c r="AH11" s="205"/>
      <c r="AI11" s="201"/>
      <c r="AJ11" s="205"/>
      <c r="AK11" s="208"/>
      <c r="AL11" s="208"/>
    </row>
    <row r="12" spans="1:38" ht="13.5">
      <c r="A12" s="204"/>
      <c r="B12" s="204"/>
      <c r="C12" s="204"/>
      <c r="D12" s="204"/>
      <c r="E12" s="204"/>
      <c r="F12" s="204"/>
      <c r="G12" s="204"/>
      <c r="H12" s="204"/>
      <c r="I12" s="204"/>
      <c r="J12" s="204"/>
      <c r="K12" s="204"/>
      <c r="L12" s="204"/>
      <c r="M12" s="204"/>
      <c r="N12" s="204"/>
      <c r="O12" s="204"/>
      <c r="P12" s="204"/>
      <c r="Q12" s="204"/>
      <c r="R12" s="204"/>
      <c r="S12" s="204"/>
      <c r="T12" s="205"/>
      <c r="U12" s="205"/>
      <c r="V12" s="205"/>
      <c r="W12" s="205"/>
      <c r="X12" s="205"/>
      <c r="Y12" s="210" t="s">
        <v>26</v>
      </c>
      <c r="Z12" s="207" t="e">
        <f>'R-band Data Entry'!$K$31</f>
        <v>#DIV/0!</v>
      </c>
      <c r="AA12" s="207" t="e">
        <f>'R-band Data Entry'!$K$31</f>
        <v>#DIV/0!</v>
      </c>
      <c r="AB12" s="207" t="e">
        <f>'R-band Data Entry'!$K$31</f>
        <v>#DIV/0!</v>
      </c>
      <c r="AC12" s="207" t="e">
        <f>'R-band Data Entry'!$K$31</f>
        <v>#DIV/0!</v>
      </c>
      <c r="AD12" s="215"/>
      <c r="AE12" s="208"/>
      <c r="AF12" s="205"/>
      <c r="AG12" s="205"/>
      <c r="AH12" s="205"/>
      <c r="AI12" s="201"/>
      <c r="AJ12" s="205"/>
      <c r="AK12" s="208"/>
      <c r="AL12" s="208"/>
    </row>
    <row r="13" spans="1:38" ht="13.5" hidden="1" outlineLevel="1">
      <c r="A13" s="190"/>
      <c r="B13" s="190"/>
      <c r="C13" s="190"/>
      <c r="D13" s="190"/>
      <c r="E13" s="190"/>
      <c r="F13" s="190"/>
      <c r="G13" s="204">
        <f t="shared" si="4"/>
        <v>6.697374558</v>
      </c>
      <c r="H13" s="216"/>
      <c r="I13" s="204"/>
      <c r="J13" s="204"/>
      <c r="K13" s="204"/>
      <c r="L13" s="204"/>
      <c r="M13" s="204"/>
      <c r="N13" s="204"/>
      <c r="O13" s="204"/>
      <c r="P13" s="204"/>
      <c r="Q13" s="204"/>
      <c r="R13" s="204">
        <f t="shared" si="13"/>
        <v>-0.0002499999999999999</v>
      </c>
      <c r="S13" s="190"/>
      <c r="T13" s="191"/>
      <c r="U13" s="205" t="s">
        <v>44</v>
      </c>
      <c r="V13" s="205">
        <f>0.917308*SIN(V8)+0.023053*SIN(V9-V8)+0.007683*SIN(V9+V8)</f>
        <v>0.5907099976172343</v>
      </c>
      <c r="W13" s="191"/>
      <c r="X13" s="191"/>
      <c r="Y13" s="195"/>
      <c r="Z13" s="193"/>
      <c r="AA13" s="193"/>
      <c r="AB13" s="193"/>
      <c r="AC13" s="193"/>
      <c r="AD13" s="197"/>
      <c r="AE13" s="194"/>
      <c r="AF13" s="191"/>
      <c r="AG13" s="191"/>
      <c r="AH13" s="191"/>
      <c r="AI13" s="195"/>
      <c r="AJ13" s="191"/>
      <c r="AK13" s="191"/>
      <c r="AL13" s="191"/>
    </row>
    <row r="14" spans="1:38" ht="13.5" hidden="1" outlineLevel="1">
      <c r="A14" s="190"/>
      <c r="B14" s="190"/>
      <c r="C14" s="190"/>
      <c r="D14" s="190"/>
      <c r="E14" s="190"/>
      <c r="F14" s="190"/>
      <c r="G14" s="204">
        <f t="shared" si="4"/>
        <v>6.697374558</v>
      </c>
      <c r="H14" s="204"/>
      <c r="I14" s="204"/>
      <c r="J14" s="204"/>
      <c r="K14" s="204"/>
      <c r="L14" s="204"/>
      <c r="M14" s="204"/>
      <c r="N14" s="204">
        <f>N3</f>
        <v>-17.45220079849697</v>
      </c>
      <c r="O14" s="204">
        <f>O3</f>
        <v>6.547799201503029</v>
      </c>
      <c r="P14" s="204" t="e">
        <f>DEGREES(ASIN((SIN(RADIANS('Data Observer'!$F$5))*SIN(RADIANS('R-band Data Entry'!$G$6)))+(COS(RADIANS('Data Observer'!$F$5))*COS(RADIANS('R-band Data Entry'!$G$6))*COS(RADIANS((O3-'R-band Data Entry'!$E$6)*15)))))</f>
        <v>#N/A</v>
      </c>
      <c r="Q14" s="204" t="e">
        <f>1/(COS(2*ATAN(1)-(P14*(ATAN(1)/45))))</f>
        <v>#N/A</v>
      </c>
      <c r="R14" s="204" t="e">
        <f t="shared" si="13"/>
        <v>#N/A</v>
      </c>
      <c r="S14" s="190"/>
      <c r="T14" s="191"/>
      <c r="U14" s="205" t="s">
        <v>44</v>
      </c>
      <c r="V14" s="205">
        <f>V13+0.000097*SIN(2*V9+V8)-0.000057*V4*SIN(V9-V8)-0.000032*SIN(2*V9-V8)</f>
        <v>0.5875881755766421</v>
      </c>
      <c r="W14" s="191"/>
      <c r="X14" s="191"/>
      <c r="Y14" s="195"/>
      <c r="Z14" s="193"/>
      <c r="AA14" s="193"/>
      <c r="AB14" s="193"/>
      <c r="AC14" s="194"/>
      <c r="AD14" s="197"/>
      <c r="AE14" s="194"/>
      <c r="AF14" s="191"/>
      <c r="AG14" s="191"/>
      <c r="AH14" s="191"/>
      <c r="AI14" s="196"/>
      <c r="AJ14" s="191"/>
      <c r="AK14" s="191"/>
      <c r="AL14" s="191"/>
    </row>
    <row r="15" spans="1:38" ht="13.5" hidden="1" outlineLevel="1">
      <c r="A15" s="190"/>
      <c r="B15" s="190"/>
      <c r="C15" s="190"/>
      <c r="D15" s="190"/>
      <c r="E15" s="190"/>
      <c r="F15" s="190"/>
      <c r="G15" s="204">
        <f t="shared" si="4"/>
        <v>6.697374558</v>
      </c>
      <c r="H15" s="204"/>
      <c r="I15" s="204"/>
      <c r="J15" s="204"/>
      <c r="K15" s="204"/>
      <c r="L15" s="204"/>
      <c r="M15" s="204"/>
      <c r="N15" s="204">
        <f>N5</f>
        <v>-17.45220079849697</v>
      </c>
      <c r="O15" s="204">
        <f>O5</f>
        <v>6.547799201503029</v>
      </c>
      <c r="P15" s="204" t="e">
        <f>DEGREES(ASIN((SIN(RADIANS('Data Observer'!$F$5))*SIN(RADIANS('R-band Data Entry'!$G$6)))+(COS(RADIANS('Data Observer'!$F$5))*COS(RADIANS('R-band Data Entry'!$G$6))*COS(RADIANS((O5-'R-band Data Entry'!$E$6)*15)))))</f>
        <v>#N/A</v>
      </c>
      <c r="Q15" s="204" t="e">
        <f>1/(COS(2*ATAN(1)-(P15*(ATAN(1)/45))))</f>
        <v>#N/A</v>
      </c>
      <c r="R15" s="204" t="e">
        <f t="shared" si="13"/>
        <v>#N/A</v>
      </c>
      <c r="S15" s="190"/>
      <c r="T15" s="191"/>
      <c r="U15" s="205" t="s">
        <v>45</v>
      </c>
      <c r="V15" s="205" t="e">
        <f>'R-band Data Entry'!$E$5*V2/12</f>
        <v>#N/A</v>
      </c>
      <c r="W15" s="191"/>
      <c r="X15" s="191"/>
      <c r="Y15" s="195"/>
      <c r="Z15" s="193"/>
      <c r="AA15" s="193"/>
      <c r="AB15" s="193"/>
      <c r="AC15" s="194"/>
      <c r="AD15" s="197"/>
      <c r="AE15" s="194"/>
      <c r="AF15" s="191"/>
      <c r="AG15" s="191"/>
      <c r="AH15" s="191"/>
      <c r="AI15" s="194"/>
      <c r="AJ15" s="191"/>
      <c r="AK15" s="191"/>
      <c r="AL15" s="191"/>
    </row>
    <row r="16" spans="1:38" ht="13.5" hidden="1" outlineLevel="1">
      <c r="A16" s="190"/>
      <c r="B16" s="190"/>
      <c r="C16" s="190"/>
      <c r="D16" s="190"/>
      <c r="E16" s="190"/>
      <c r="F16" s="190"/>
      <c r="G16" s="204">
        <f t="shared" si="4"/>
        <v>6.697374558</v>
      </c>
      <c r="H16" s="216"/>
      <c r="I16" s="204"/>
      <c r="J16" s="204"/>
      <c r="K16" s="204"/>
      <c r="L16" s="204"/>
      <c r="M16" s="204"/>
      <c r="N16" s="204">
        <f>N7</f>
        <v>-17.45220079849697</v>
      </c>
      <c r="O16" s="204">
        <f>O7</f>
        <v>6.547799201503029</v>
      </c>
      <c r="P16" s="204" t="e">
        <f>DEGREES(ASIN((SIN(RADIANS('Data Observer'!$F$5))*SIN(RADIANS('R-band Data Entry'!$G$6)))+(COS(RADIANS('Data Observer'!$F$5))*COS(RADIANS('R-band Data Entry'!$G$6))*COS(RADIANS((O7-'R-band Data Entry'!$E$6)*15)))))</f>
        <v>#N/A</v>
      </c>
      <c r="Q16" s="204" t="e">
        <f>1/(COS(2*ATAN(1)-(P16*(ATAN(1)/45))))</f>
        <v>#N/A</v>
      </c>
      <c r="R16" s="204" t="e">
        <f t="shared" si="13"/>
        <v>#N/A</v>
      </c>
      <c r="S16" s="190"/>
      <c r="T16" s="191"/>
      <c r="U16" s="205" t="s">
        <v>46</v>
      </c>
      <c r="V16" s="205" t="e">
        <f>'R-band Data Entry'!$G$5*V2/180</f>
        <v>#N/A</v>
      </c>
      <c r="W16" s="191"/>
      <c r="X16" s="191"/>
      <c r="Y16" s="192"/>
      <c r="Z16" s="194"/>
      <c r="AA16" s="194"/>
      <c r="AB16" s="194"/>
      <c r="AC16" s="194"/>
      <c r="AD16" s="197"/>
      <c r="AE16" s="194"/>
      <c r="AF16" s="191"/>
      <c r="AG16" s="191"/>
      <c r="AH16" s="191"/>
      <c r="AI16" s="194"/>
      <c r="AJ16" s="191"/>
      <c r="AK16" s="191"/>
      <c r="AL16" s="191"/>
    </row>
    <row r="17" spans="1:38" ht="13.5" hidden="1" outlineLevel="1">
      <c r="A17" s="190"/>
      <c r="B17" s="190"/>
      <c r="C17" s="190"/>
      <c r="D17" s="190"/>
      <c r="E17" s="190"/>
      <c r="F17" s="190"/>
      <c r="G17" s="204">
        <f t="shared" si="4"/>
        <v>6.697374558</v>
      </c>
      <c r="H17" s="216"/>
      <c r="I17" s="204"/>
      <c r="J17" s="204"/>
      <c r="K17" s="204"/>
      <c r="L17" s="204"/>
      <c r="M17" s="204"/>
      <c r="N17" s="204">
        <f>N9</f>
        <v>-17.45220079849697</v>
      </c>
      <c r="O17" s="204">
        <f>O9</f>
        <v>6.547799201503029</v>
      </c>
      <c r="P17" s="204" t="e">
        <f>DEGREES(ASIN((SIN(RADIANS('Data Observer'!$F$5))*SIN(RADIANS('R-band Data Entry'!$G$6)))+(COS(RADIANS('Data Observer'!$F$5))*COS(RADIANS('R-band Data Entry'!$G$6))*COS(RADIANS((O9-'R-band Data Entry'!$E$6)*15)))))</f>
        <v>#N/A</v>
      </c>
      <c r="Q17" s="204" t="e">
        <f>1/(COS(2*ATAN(1)-(P17*(ATAN(1)/45))))</f>
        <v>#N/A</v>
      </c>
      <c r="R17" s="204" t="e">
        <f t="shared" si="13"/>
        <v>#N/A</v>
      </c>
      <c r="S17" s="190"/>
      <c r="T17" s="191"/>
      <c r="U17" s="205" t="s">
        <v>47</v>
      </c>
      <c r="V17" s="205" t="e">
        <f>-0.0057755*(COS(V16)*COS(V15)*V11+(TAN(V3)*SIN(V16)+COS(V16)*SIN(V15))*V14)</f>
        <v>#N/A</v>
      </c>
      <c r="W17" s="191"/>
      <c r="X17" s="191"/>
      <c r="Y17" s="192"/>
      <c r="Z17" s="194"/>
      <c r="AA17" s="194"/>
      <c r="AB17" s="194"/>
      <c r="AC17" s="194"/>
      <c r="AD17" s="197"/>
      <c r="AE17" s="194"/>
      <c r="AF17" s="191"/>
      <c r="AG17" s="191"/>
      <c r="AH17" s="191"/>
      <c r="AI17" s="194"/>
      <c r="AJ17" s="191"/>
      <c r="AK17" s="191"/>
      <c r="AL17" s="191"/>
    </row>
    <row r="18" spans="1:38" ht="13.5" hidden="1" outlineLevel="1">
      <c r="A18" s="190"/>
      <c r="B18" s="190"/>
      <c r="C18" s="190"/>
      <c r="D18" s="190"/>
      <c r="E18" s="190"/>
      <c r="F18" s="190"/>
      <c r="G18" s="204">
        <f t="shared" si="4"/>
        <v>6.697374558</v>
      </c>
      <c r="H18" s="216"/>
      <c r="I18" s="204"/>
      <c r="J18" s="204"/>
      <c r="K18" s="204"/>
      <c r="L18" s="204"/>
      <c r="M18" s="204"/>
      <c r="N18" s="204"/>
      <c r="O18" s="204"/>
      <c r="P18" s="204"/>
      <c r="Q18" s="204"/>
      <c r="R18" s="204">
        <f t="shared" si="13"/>
        <v>-0.0002499999999999999</v>
      </c>
      <c r="S18" s="190"/>
      <c r="T18" s="191"/>
      <c r="U18" s="191"/>
      <c r="V18" s="191"/>
      <c r="W18" s="191"/>
      <c r="X18" s="191"/>
      <c r="Y18" s="192"/>
      <c r="Z18" s="194"/>
      <c r="AA18" s="194"/>
      <c r="AB18" s="194"/>
      <c r="AC18" s="194"/>
      <c r="AD18" s="197"/>
      <c r="AE18" s="194"/>
      <c r="AF18" s="191"/>
      <c r="AG18" s="191"/>
      <c r="AH18" s="191"/>
      <c r="AI18" s="194"/>
      <c r="AJ18" s="191"/>
      <c r="AK18" s="191"/>
      <c r="AL18" s="191"/>
    </row>
    <row r="19" spans="1:35" ht="13.5" collapsed="1">
      <c r="A19" s="18"/>
      <c r="B19" s="18"/>
      <c r="C19" s="18"/>
      <c r="D19" s="18"/>
      <c r="E19" s="18"/>
      <c r="F19" s="18"/>
      <c r="G19" s="46"/>
      <c r="H19" s="31"/>
      <c r="I19" s="18"/>
      <c r="J19" s="18"/>
      <c r="K19" s="18"/>
      <c r="L19" s="18"/>
      <c r="M19" s="18"/>
      <c r="N19" s="18"/>
      <c r="Y19" s="19"/>
      <c r="AA19" s="17"/>
      <c r="AB19" s="17"/>
      <c r="AD19" s="17"/>
      <c r="AI19" s="17"/>
    </row>
    <row r="20" spans="1:38" ht="13.5">
      <c r="A20" s="42" t="s">
        <v>1189</v>
      </c>
      <c r="B20" s="42" t="s">
        <v>1186</v>
      </c>
      <c r="C20" s="42" t="s">
        <v>1188</v>
      </c>
      <c r="D20" s="42" t="s">
        <v>1273</v>
      </c>
      <c r="E20" s="42" t="s">
        <v>1274</v>
      </c>
      <c r="F20" s="42" t="s">
        <v>1187</v>
      </c>
      <c r="G20" s="42" t="s">
        <v>1275</v>
      </c>
      <c r="H20" s="42" t="s">
        <v>1276</v>
      </c>
      <c r="I20" s="44" t="s">
        <v>1277</v>
      </c>
      <c r="J20" s="42" t="s">
        <v>1278</v>
      </c>
      <c r="K20" s="44" t="s">
        <v>1279</v>
      </c>
      <c r="L20" s="44" t="s">
        <v>1280</v>
      </c>
      <c r="M20" s="42" t="s">
        <v>1281</v>
      </c>
      <c r="N20" s="42" t="s">
        <v>34</v>
      </c>
      <c r="O20" s="43" t="s">
        <v>4554</v>
      </c>
      <c r="P20" s="43" t="s">
        <v>30</v>
      </c>
      <c r="Q20" s="43" t="s">
        <v>31</v>
      </c>
      <c r="R20" s="43" t="s">
        <v>16</v>
      </c>
      <c r="S20" s="43" t="s">
        <v>1180</v>
      </c>
      <c r="T20" s="42"/>
      <c r="U20" s="42" t="s">
        <v>1175</v>
      </c>
      <c r="V20" s="42"/>
      <c r="W20" s="42"/>
      <c r="X20" s="42" t="s">
        <v>1146</v>
      </c>
      <c r="Y20" s="42" t="s">
        <v>1295</v>
      </c>
      <c r="Z20" s="55">
        <v>1</v>
      </c>
      <c r="AA20" s="40">
        <v>2</v>
      </c>
      <c r="AB20" s="40">
        <v>3</v>
      </c>
      <c r="AC20" s="76" t="s">
        <v>1270</v>
      </c>
      <c r="AD20" s="51" t="s">
        <v>4570</v>
      </c>
      <c r="AE20" s="68">
        <v>1</v>
      </c>
      <c r="AF20" s="68">
        <v>2</v>
      </c>
      <c r="AG20" s="68">
        <v>3</v>
      </c>
      <c r="AH20" s="68" t="s">
        <v>1270</v>
      </c>
      <c r="AI20" s="42" t="s">
        <v>1301</v>
      </c>
      <c r="AJ20" s="42" t="s">
        <v>4600</v>
      </c>
      <c r="AK20" s="42" t="s">
        <v>4559</v>
      </c>
      <c r="AL20" s="42" t="s">
        <v>4569</v>
      </c>
    </row>
    <row r="21" spans="1:38" ht="13.5">
      <c r="A21" s="41">
        <f>IF('I-band Data Entry'!$D$10&gt;0.5,('I-band Data Entry'!$C$10+2415019)+((((HOUR('I-band Data Entry'!$D$10)*60)+MINUTE('I-band Data Entry'!$D$10))/1440+SECOND('I-band Data Entry'!$D$10)/86400+DAY('I-band Data Entry'!$C$10))-0.5)-DAY('I-band Data Entry'!$C$10),('I-band Data Entry'!$C$10+2415019)+((((HOUR('I-band Data Entry'!$D$10)*60)+MINUTE('I-band Data Entry'!$D$10))/1440+SECOND('I-band Data Entry'!$D$10)/86400+DAY('I-band Data Entry'!$C$10))-1.5)-DAY('I-band Data Entry'!$C$10)+1)</f>
        <v>2415018.5</v>
      </c>
      <c r="B21" s="41">
        <f>IF((A21-ROUNDDOWN(A21,0))&lt;0.5,ROUNDDOWN(A21,0)-0.5,ROUNDDOWN(A21,0)+0.5)</f>
        <v>2415018.5</v>
      </c>
      <c r="C21" s="41">
        <f>'I-band Data Entry'!D10*24</f>
        <v>0</v>
      </c>
      <c r="D21" s="41">
        <f>A21-2451545</f>
        <v>-36526.5</v>
      </c>
      <c r="E21" s="41">
        <f>B21-2451545</f>
        <v>-36526.5</v>
      </c>
      <c r="F21" s="56">
        <f>(B21-2451545)/36525</f>
        <v>-1.000041067761807</v>
      </c>
      <c r="G21" s="41">
        <f t="shared" si="4"/>
        <v>-2393.4524944819273</v>
      </c>
      <c r="H21" s="41">
        <f>G21-24*(ROUNDDOWN(G21/24,0))</f>
        <v>-17.45249448192726</v>
      </c>
      <c r="I21" s="41">
        <f>125.04-0.052954*D21</f>
        <v>2059.264281</v>
      </c>
      <c r="J21" s="41">
        <f>280.47+0.98565*D21</f>
        <v>-35721.874725</v>
      </c>
      <c r="K21" s="41">
        <f>23.4393-0.0000004*D21</f>
        <v>23.4539106</v>
      </c>
      <c r="L21" s="41">
        <f>-0.000319*SIN(RADIANS(I21))-0.000024*SIN((RADIANS(2*J21)))</f>
        <v>0.0003201326153491532</v>
      </c>
      <c r="M21" s="41">
        <f>H21+L21*COS(RADIANS(K21))</f>
        <v>-17.45220079849697</v>
      </c>
      <c r="N21" s="41">
        <f>M21-'Data Observer'!$F$6/15</f>
        <v>-17.45220079849697</v>
      </c>
      <c r="O21" s="41">
        <f>IF(N21&lt;0,N21+24,N21)</f>
        <v>6.547799201503029</v>
      </c>
      <c r="P21" s="41" t="e">
        <f>DEGREES(ASIN((SIN(RADIANS('Data Observer'!$F$5))*SIN(RADIANS('I-band Data Entry'!$G$6)))+(COS(RADIANS('Data Observer'!$F$5))*COS(RADIANS('I-band Data Entry'!$G$6))*COS(RADIANS((O21-'I-band Data Entry'!$E$6))*15))))</f>
        <v>#N/A</v>
      </c>
      <c r="Q21" s="41" t="e">
        <f>1/(COS(2*ATAN(1)-(P21*(ATAN(1)/45))))</f>
        <v>#N/A</v>
      </c>
      <c r="R21" s="41" t="e">
        <f t="shared" si="13"/>
        <v>#N/A</v>
      </c>
      <c r="S21" s="41"/>
      <c r="T21" s="40"/>
      <c r="U21" s="40" t="s">
        <v>37</v>
      </c>
      <c r="V21" s="40">
        <f>4*ATAN(1)</f>
        <v>3.141592653589793</v>
      </c>
      <c r="W21" s="47"/>
      <c r="X21" s="41" t="e">
        <f>'I-band Data Entry'!$K$36+V36</f>
        <v>#N/A</v>
      </c>
      <c r="Y21" s="217" t="str">
        <f>"∆(r-i) = (r-i) variable - (r-i) comp"</f>
        <v>∆(r-i) = (r-i) variable - (r-i) comp</v>
      </c>
      <c r="Z21" s="218" t="e">
        <f>('R-band Data Entry'!N12-'R-band Data Entry'!O12)-('I-band Data Entry'!N12-'I-band Data Entry'!O12)</f>
        <v>#DIV/0!</v>
      </c>
      <c r="AA21" s="218" t="e">
        <f>('R-band Data Entry'!N16-'R-band Data Entry'!O16)-('I-band Data Entry'!N16-'I-band Data Entry'!O16)</f>
        <v>#DIV/0!</v>
      </c>
      <c r="AB21" s="218" t="e">
        <f>('R-band Data Entry'!N20-'R-band Data Entry'!O20)-('I-band Data Entry'!N20-'I-band Data Entry'!O20)</f>
        <v>#DIV/0!</v>
      </c>
      <c r="AC21" s="48" t="e">
        <f>AVERAGE(Z2:AB2)</f>
        <v>#DIV/0!</v>
      </c>
      <c r="AD21" s="49" t="s">
        <v>4603</v>
      </c>
      <c r="AE21" s="48" t="e">
        <f>VALUE(INDEX(starparm_2024Jul15!$P$1:$P$2011,MATCH('R-band Data Entry'!$C$5,starparm_2024Jul15!$A$1:$A$2006,)))</f>
        <v>#N/A</v>
      </c>
      <c r="AF21" s="48" t="e">
        <f>VALUE(INDEX(starparm_2024Jul15!$P$1:$P$2011,MATCH('R-band Data Entry'!$C$5,starparm_2024Jul15!$A$1:$A$2006,)))</f>
        <v>#N/A</v>
      </c>
      <c r="AG21" s="48" t="e">
        <f>VALUE(INDEX(starparm_2024Jul15!$P$1:$P$2011,MATCH('R-band Data Entry'!$C$5,starparm_2024Jul15!$A$1:$A$2006,)))</f>
        <v>#N/A</v>
      </c>
      <c r="AH21" s="48"/>
      <c r="AI21" s="221" t="str">
        <f>"∆(r-i) = (r-i) check - (r-i) comp"</f>
        <v>∆(r-i) = (r-i) check - (r-i) comp</v>
      </c>
      <c r="AJ21" s="76" t="e">
        <f>('R-band Data Entry'!N24-'R-band Data Entry'!O24)-('I-band Data Entry'!N24-'I-band Data Entry'!O24)</f>
        <v>#DIV/0!</v>
      </c>
      <c r="AK21" s="49" t="s">
        <v>4608</v>
      </c>
      <c r="AL21" s="76" t="e">
        <f>VALUE(INDEX(starparm_2024Jul15!$AO$1:$AO$2011,MATCH('R-band Data Entry'!$C$5,starparm_2024Jul15!$A$1:$A$2006,)))</f>
        <v>#N/A</v>
      </c>
    </row>
    <row r="22" spans="1:38" ht="13.5">
      <c r="A22" s="41">
        <f>IF('I-band Data Entry'!$D$12&gt;0.5,('I-band Data Entry'!$C$12+2415019)+((((HOUR('I-band Data Entry'!$D$12)*60)+MINUTE('I-band Data Entry'!$D$12))/1440+SECOND('I-band Data Entry'!$D$12)/86400+DAY('I-band Data Entry'!$C$12))-0.5)-DAY('I-band Data Entry'!$C$12),('I-band Data Entry'!$C$12+2415019)+((((HOUR('I-band Data Entry'!$D$12)*60)+MINUTE('I-band Data Entry'!$D$12))/1440+SECOND('I-band Data Entry'!$D$12)/86400+DAY('I-band Data Entry'!$C$12))-1.5)-DAY('I-band Data Entry'!$C$12)+1)</f>
        <v>2415018.5</v>
      </c>
      <c r="B22" s="41">
        <f aca="true" t="shared" si="14" ref="B22:B29">IF((A22-ROUNDDOWN(A22,0))&lt;0.5,ROUNDDOWN(A22,0)-0.5,ROUNDDOWN(A22,0)+0.5)</f>
        <v>2415018.5</v>
      </c>
      <c r="C22" s="41">
        <f>'I-band Data Entry'!D12*24</f>
        <v>0</v>
      </c>
      <c r="D22" s="41">
        <f aca="true" t="shared" si="15" ref="D22:D29">A22-2451545</f>
        <v>-36526.5</v>
      </c>
      <c r="E22" s="41">
        <f aca="true" t="shared" si="16" ref="E22:E29">B22-2451545</f>
        <v>-36526.5</v>
      </c>
      <c r="F22" s="56">
        <f aca="true" t="shared" si="17" ref="F22:F29">(B22-2451545)/36525</f>
        <v>-1.000041067761807</v>
      </c>
      <c r="G22" s="41">
        <f t="shared" si="4"/>
        <v>-2393.4524944819273</v>
      </c>
      <c r="H22" s="41">
        <f aca="true" t="shared" si="18" ref="H22:H29">G22-24*(ROUNDDOWN(G22/24,0))</f>
        <v>-17.45249448192726</v>
      </c>
      <c r="I22" s="41">
        <f aca="true" t="shared" si="19" ref="I22:I29">125.04-0.052954*D22</f>
        <v>2059.264281</v>
      </c>
      <c r="J22" s="41">
        <f aca="true" t="shared" si="20" ref="J22:J29">280.47+0.98565*D22</f>
        <v>-35721.874725</v>
      </c>
      <c r="K22" s="41">
        <f aca="true" t="shared" si="21" ref="K22:K29">23.4393-0.0000004*D22</f>
        <v>23.4539106</v>
      </c>
      <c r="L22" s="41">
        <f aca="true" t="shared" si="22" ref="L22:L29">-0.000319*SIN(RADIANS(I22))-0.000024*SIN((RADIANS(2*J22)))</f>
        <v>0.0003201326153491532</v>
      </c>
      <c r="M22" s="41">
        <f aca="true" t="shared" si="23" ref="M22:M29">H22+L22*COS(RADIANS(K22))</f>
        <v>-17.45220079849697</v>
      </c>
      <c r="N22" s="41">
        <f>M22-'Data Observer'!$F$6/15</f>
        <v>-17.45220079849697</v>
      </c>
      <c r="O22" s="41">
        <f aca="true" t="shared" si="24" ref="O22:O29">IF(N22&lt;0,N22+24,N22)</f>
        <v>6.547799201503029</v>
      </c>
      <c r="P22" s="41" t="e">
        <f>DEGREES(ASIN((SIN(RADIANS('Data Observer'!$F$5))*SIN(RADIANS('I-band Data Entry'!$G$5)))+(COS(RADIANS('Data Observer'!$F$5))*COS(RADIANS('I-band Data Entry'!$G$5))*COS(RADIANS((O22-'I-band Data Entry'!$E$5))*15))))</f>
        <v>#N/A</v>
      </c>
      <c r="Q22" s="41" t="e">
        <f aca="true" t="shared" si="25" ref="Q22:Q29">1/(COS(2*ATAN(1)-(P22*(ATAN(1)/45))))</f>
        <v>#N/A</v>
      </c>
      <c r="R22" s="41" t="e">
        <f t="shared" si="13"/>
        <v>#N/A</v>
      </c>
      <c r="S22" s="41" t="e">
        <f>R34</f>
        <v>#N/A</v>
      </c>
      <c r="T22" s="40"/>
      <c r="U22" s="40" t="s">
        <v>38</v>
      </c>
      <c r="V22" s="40">
        <f>(23+27/60)*V21/180</f>
        <v>0.40927970959267024</v>
      </c>
      <c r="W22" s="40"/>
      <c r="X22" s="40"/>
      <c r="Y22" s="217" t="str">
        <f>"∆r0"</f>
        <v>∆r0</v>
      </c>
      <c r="Z22" s="218" t="e">
        <f>('R-band Data Entry'!N12-'R-band Data Entry'!O12)-'Data Observer'!$B$13*(Calculations!R3-Calculations!S3)</f>
        <v>#DIV/0!</v>
      </c>
      <c r="AA22" s="218" t="e">
        <f>('R-band Data Entry'!N16-'R-band Data Entry'!O16)-'Data Observer'!$B$13*(Calculations!R5-Calculations!S5)</f>
        <v>#DIV/0!</v>
      </c>
      <c r="AB22" s="218" t="e">
        <f>('R-band Data Entry'!N20-'R-band Data Entry'!O20)-'Data Observer'!$B$13*(Calculations!R7-Calculations!S7)</f>
        <v>#DIV/0!</v>
      </c>
      <c r="AC22" s="77"/>
      <c r="AD22" s="49" t="s">
        <v>4604</v>
      </c>
      <c r="AE22" s="48" t="e">
        <f>VALUE(INDEX(starparm_2024Jul15!$AC$1:$AC$2012,MATCH('R-band Data Entry'!$C$5,starparm_2024Jul15!$A$1:$A$2006,)))</f>
        <v>#N/A</v>
      </c>
      <c r="AF22" s="48" t="e">
        <f>VALUE(INDEX(starparm_2024Jul15!$AC$1:$AC$2012,MATCH('R-band Data Entry'!$C$5,starparm_2024Jul15!$A$1:$A$2006,)))</f>
        <v>#N/A</v>
      </c>
      <c r="AG22" s="48" t="e">
        <f>VALUE(INDEX(starparm_2024Jul15!$AC$1:$AC$2012,MATCH('R-band Data Entry'!$C$5,starparm_2024Jul15!$A$1:$A$2006,)))</f>
        <v>#N/A</v>
      </c>
      <c r="AH22" s="48"/>
      <c r="AI22" s="217" t="str">
        <f>"∆r0"</f>
        <v>∆r0</v>
      </c>
      <c r="AJ22" s="76" t="e">
        <f>('R-band Data Entry'!N24-'R-band Data Entry'!O24)-'Data Observer'!$B$13*(Calculations!R9-Calculations!S9)</f>
        <v>#DIV/0!</v>
      </c>
      <c r="AK22" s="49" t="s">
        <v>4604</v>
      </c>
      <c r="AL22" s="76" t="e">
        <f>VALUE(INDEX(starparm_2024Jul15!$AC$1:$AC$2012,MATCH('R-band Data Entry'!$C$5,starparm_2024Jul15!$A$1:$A$2006,)))</f>
        <v>#N/A</v>
      </c>
    </row>
    <row r="23" spans="1:38" ht="13.5">
      <c r="A23" s="41">
        <f>IF('I-band Data Entry'!$D$14&gt;0.5,('I-band Data Entry'!$C$14+2415019)+((((HOUR('I-band Data Entry'!$D$14)*60)+MINUTE('I-band Data Entry'!$D$14))/1440+SECOND('I-band Data Entry'!$D$14)/86400+DAY('I-band Data Entry'!$C$14))-0.5)-DAY('I-band Data Entry'!$C$14),('I-band Data Entry'!$C$14+2415019)+((((HOUR('I-band Data Entry'!$D$14)*60)+MINUTE('I-band Data Entry'!$D$14))/1440+SECOND('I-band Data Entry'!$D$14)/86400+DAY('I-band Data Entry'!$C$14))-1.5)-DAY('I-band Data Entry'!$C$14)+1)</f>
        <v>2415018.5</v>
      </c>
      <c r="B23" s="41">
        <f t="shared" si="14"/>
        <v>2415018.5</v>
      </c>
      <c r="C23" s="41">
        <f>'I-band Data Entry'!D14*24</f>
        <v>0</v>
      </c>
      <c r="D23" s="41">
        <f t="shared" si="15"/>
        <v>-36526.5</v>
      </c>
      <c r="E23" s="41">
        <f t="shared" si="16"/>
        <v>-36526.5</v>
      </c>
      <c r="F23" s="56">
        <f t="shared" si="17"/>
        <v>-1.000041067761807</v>
      </c>
      <c r="G23" s="41">
        <f t="shared" si="4"/>
        <v>-2393.4524944819273</v>
      </c>
      <c r="H23" s="41">
        <f t="shared" si="18"/>
        <v>-17.45249448192726</v>
      </c>
      <c r="I23" s="41">
        <f t="shared" si="19"/>
        <v>2059.264281</v>
      </c>
      <c r="J23" s="41">
        <f t="shared" si="20"/>
        <v>-35721.874725</v>
      </c>
      <c r="K23" s="41">
        <f t="shared" si="21"/>
        <v>23.4539106</v>
      </c>
      <c r="L23" s="41">
        <f t="shared" si="22"/>
        <v>0.0003201326153491532</v>
      </c>
      <c r="M23" s="41">
        <f t="shared" si="23"/>
        <v>-17.45220079849697</v>
      </c>
      <c r="N23" s="41">
        <f>M23-'Data Observer'!$F$6/15</f>
        <v>-17.45220079849697</v>
      </c>
      <c r="O23" s="41">
        <f t="shared" si="24"/>
        <v>6.547799201503029</v>
      </c>
      <c r="P23" s="41" t="e">
        <f>DEGREES(ASIN((SIN(RADIANS('Data Observer'!$F$5))*SIN(RADIANS('I-band Data Entry'!$G$6)))+(COS(RADIANS('Data Observer'!$F$5))*COS(RADIANS('I-band Data Entry'!$G$6))*COS(RADIANS((O23-'I-band Data Entry'!$E$6))*15))))</f>
        <v>#N/A</v>
      </c>
      <c r="Q23" s="41" t="e">
        <f t="shared" si="25"/>
        <v>#N/A</v>
      </c>
      <c r="R23" s="41" t="e">
        <f t="shared" si="13"/>
        <v>#N/A</v>
      </c>
      <c r="S23" s="41"/>
      <c r="T23" s="40"/>
      <c r="U23" s="40" t="s">
        <v>39</v>
      </c>
      <c r="V23" s="47">
        <f>('I-band Data Entry'!$K$36+2450000-2415020)/36525</f>
        <v>67.07730321697467</v>
      </c>
      <c r="W23" s="40"/>
      <c r="X23" s="40"/>
      <c r="Y23" s="217" t="str">
        <f>"∆i0"</f>
        <v>∆i0</v>
      </c>
      <c r="Z23" s="76" t="e">
        <f>('I-band Data Entry'!N12-'I-band Data Entry'!O12)-'Data Observer'!$B$14*(Calculations!R22-Calculations!S22)</f>
        <v>#DIV/0!</v>
      </c>
      <c r="AA23" s="76" t="e">
        <f>('I-band Data Entry'!N16-'I-band Data Entry'!O16)-'Data Observer'!$B$14*(Calculations!R24-Calculations!S24)</f>
        <v>#DIV/0!</v>
      </c>
      <c r="AB23" s="76" t="e">
        <f>('I-band Data Entry'!N20-'I-band Data Entry'!O20)-'Data Observer'!$B$14*(Calculations!R26-Calculations!S26)</f>
        <v>#DIV/0!</v>
      </c>
      <c r="AC23" s="77"/>
      <c r="AD23" s="49" t="s">
        <v>4609</v>
      </c>
      <c r="AE23" s="48" t="e">
        <f>AE21-AE22</f>
        <v>#N/A</v>
      </c>
      <c r="AF23" s="48" t="e">
        <f>AF21-AF22</f>
        <v>#N/A</v>
      </c>
      <c r="AG23" s="48" t="e">
        <f>AG21-AG22</f>
        <v>#N/A</v>
      </c>
      <c r="AH23" s="48"/>
      <c r="AI23" s="217" t="str">
        <f>"∆i0"</f>
        <v>∆i0</v>
      </c>
      <c r="AJ23" s="76" t="e">
        <f>('R-band Data Entry'!N24-'R-band Data Entry'!O24)-'Data Observer'!$B$13*(Calculations!R9-Calculations!S9)</f>
        <v>#DIV/0!</v>
      </c>
      <c r="AK23" s="49"/>
      <c r="AL23" s="76"/>
    </row>
    <row r="24" spans="1:38" ht="13.5">
      <c r="A24" s="41">
        <f>IF('I-band Data Entry'!$D$16&gt;0.5,('I-band Data Entry'!$C$16+2415019)+((((HOUR('I-band Data Entry'!$D$16)*60)+MINUTE('I-band Data Entry'!$D$16))/1440+SECOND('I-band Data Entry'!$D$16)/86400+DAY('I-band Data Entry'!$C$16))-0.5)-DAY('I-band Data Entry'!$C$16),('I-band Data Entry'!$C$16+2415019)+((((HOUR('I-band Data Entry'!$D$16)*60)+MINUTE('I-band Data Entry'!$D$16))/1440+SECOND('I-band Data Entry'!$D$16)/86400+DAY('I-band Data Entry'!$C$16))-1.5)-DAY('I-band Data Entry'!$C$16)+1)</f>
        <v>2415018.5</v>
      </c>
      <c r="B24" s="41">
        <f t="shared" si="14"/>
        <v>2415018.5</v>
      </c>
      <c r="C24" s="41">
        <f>'I-band Data Entry'!D16*24</f>
        <v>0</v>
      </c>
      <c r="D24" s="41">
        <f t="shared" si="15"/>
        <v>-36526.5</v>
      </c>
      <c r="E24" s="41">
        <f t="shared" si="16"/>
        <v>-36526.5</v>
      </c>
      <c r="F24" s="56">
        <f t="shared" si="17"/>
        <v>-1.000041067761807</v>
      </c>
      <c r="G24" s="41">
        <f t="shared" si="4"/>
        <v>-2393.4524944819273</v>
      </c>
      <c r="H24" s="41">
        <f t="shared" si="18"/>
        <v>-17.45249448192726</v>
      </c>
      <c r="I24" s="41">
        <f t="shared" si="19"/>
        <v>2059.264281</v>
      </c>
      <c r="J24" s="41">
        <f t="shared" si="20"/>
        <v>-35721.874725</v>
      </c>
      <c r="K24" s="41">
        <f t="shared" si="21"/>
        <v>23.4539106</v>
      </c>
      <c r="L24" s="41">
        <f t="shared" si="22"/>
        <v>0.0003201326153491532</v>
      </c>
      <c r="M24" s="41">
        <f t="shared" si="23"/>
        <v>-17.45220079849697</v>
      </c>
      <c r="N24" s="41">
        <f>M24-'Data Observer'!$F$6/15</f>
        <v>-17.45220079849697</v>
      </c>
      <c r="O24" s="41">
        <f t="shared" si="24"/>
        <v>6.547799201503029</v>
      </c>
      <c r="P24" s="41" t="e">
        <f>DEGREES(ASIN((SIN(RADIANS('Data Observer'!$F$5))*SIN(RADIANS('I-band Data Entry'!$G$5)))+(COS(RADIANS('Data Observer'!$F$5))*COS(RADIANS('I-band Data Entry'!$G$5))*COS(RADIANS((O24-'I-band Data Entry'!$E$5))*15))))</f>
        <v>#N/A</v>
      </c>
      <c r="Q24" s="41" t="e">
        <f t="shared" si="25"/>
        <v>#N/A</v>
      </c>
      <c r="R24" s="41" t="e">
        <f t="shared" si="13"/>
        <v>#N/A</v>
      </c>
      <c r="S24" s="41" t="e">
        <f>R35</f>
        <v>#N/A</v>
      </c>
      <c r="T24" s="40"/>
      <c r="U24" s="40" t="s">
        <v>40</v>
      </c>
      <c r="V24" s="40">
        <f>(1.39604+0.000308*(V23+0.5))*(V23-0.499998)</f>
        <v>94.33030851564641</v>
      </c>
      <c r="W24" s="40"/>
      <c r="X24" s="47"/>
      <c r="Y24" s="217" t="str">
        <f>"∆(r-i)0"</f>
        <v>∆(r-i)0</v>
      </c>
      <c r="Z24" s="218" t="e">
        <f>Z22-Z23</f>
        <v>#DIV/0!</v>
      </c>
      <c r="AA24" s="218" t="e">
        <f>AA22-AA23</f>
        <v>#DIV/0!</v>
      </c>
      <c r="AB24" s="218" t="e">
        <f>AB22-AB23</f>
        <v>#DIV/0!</v>
      </c>
      <c r="AC24" s="48"/>
      <c r="AD24" s="49" t="s">
        <v>1296</v>
      </c>
      <c r="AE24" s="48" t="e">
        <f>'I-band Data Entry'!$P$12</f>
        <v>#DIV/0!</v>
      </c>
      <c r="AF24" s="48" t="e">
        <f>'I-band Data Entry'!$P$16</f>
        <v>#DIV/0!</v>
      </c>
      <c r="AG24" s="48" t="e">
        <f>'I-band Data Entry'!$P$20</f>
        <v>#DIV/0!</v>
      </c>
      <c r="AH24" s="48"/>
      <c r="AI24" s="217" t="str">
        <f>"∆(r-i)0"</f>
        <v>∆(r-i)0</v>
      </c>
      <c r="AJ24" s="76" t="e">
        <f>AJ3-AJ4</f>
        <v>#DIV/0!</v>
      </c>
      <c r="AK24" s="49"/>
      <c r="AL24" s="76"/>
    </row>
    <row r="25" spans="1:38" ht="13.5">
      <c r="A25" s="41">
        <f>IF('I-band Data Entry'!$D$18&gt;0.5,('I-band Data Entry'!$C$18+2415019)+((((HOUR('I-band Data Entry'!$D$18)*60)+MINUTE('I-band Data Entry'!$D$18))/1440+SECOND('I-band Data Entry'!$D$18)/86400+DAY('I-band Data Entry'!$C$18))-0.5)-DAY('I-band Data Entry'!$C$18),('I-band Data Entry'!$C$18+2415019)+((((HOUR('I-band Data Entry'!$D$18)*60)+MINUTE('I-band Data Entry'!$D$18))/1440+SECOND('I-band Data Entry'!$D$18)/86400+DAY('I-band Data Entry'!$C$18))-1.5)-DAY('I-band Data Entry'!$C$18)+1)</f>
        <v>2415018.5</v>
      </c>
      <c r="B25" s="41">
        <f t="shared" si="14"/>
        <v>2415018.5</v>
      </c>
      <c r="C25" s="41">
        <f>'I-band Data Entry'!D18*24</f>
        <v>0</v>
      </c>
      <c r="D25" s="41">
        <f t="shared" si="15"/>
        <v>-36526.5</v>
      </c>
      <c r="E25" s="41">
        <f t="shared" si="16"/>
        <v>-36526.5</v>
      </c>
      <c r="F25" s="56">
        <f t="shared" si="17"/>
        <v>-1.000041067761807</v>
      </c>
      <c r="G25" s="41">
        <f t="shared" si="4"/>
        <v>-2393.4524944819273</v>
      </c>
      <c r="H25" s="41">
        <f t="shared" si="18"/>
        <v>-17.45249448192726</v>
      </c>
      <c r="I25" s="41">
        <f t="shared" si="19"/>
        <v>2059.264281</v>
      </c>
      <c r="J25" s="41">
        <f t="shared" si="20"/>
        <v>-35721.874725</v>
      </c>
      <c r="K25" s="41">
        <f t="shared" si="21"/>
        <v>23.4539106</v>
      </c>
      <c r="L25" s="41">
        <f t="shared" si="22"/>
        <v>0.0003201326153491532</v>
      </c>
      <c r="M25" s="41">
        <f t="shared" si="23"/>
        <v>-17.45220079849697</v>
      </c>
      <c r="N25" s="41">
        <f>M25-'Data Observer'!$F$6/15</f>
        <v>-17.45220079849697</v>
      </c>
      <c r="O25" s="41">
        <f t="shared" si="24"/>
        <v>6.547799201503029</v>
      </c>
      <c r="P25" s="41" t="e">
        <f>DEGREES(ASIN((SIN(RADIANS('Data Observer'!$F$5))*SIN(RADIANS('I-band Data Entry'!$G$6)))+(COS(RADIANS('Data Observer'!$F$5))*COS(RADIANS('I-band Data Entry'!$G$6))*COS(RADIANS((O25-'I-band Data Entry'!$E$6))*15))))</f>
        <v>#N/A</v>
      </c>
      <c r="Q25" s="41" t="e">
        <f t="shared" si="25"/>
        <v>#N/A</v>
      </c>
      <c r="R25" s="41" t="e">
        <f t="shared" si="13"/>
        <v>#N/A</v>
      </c>
      <c r="S25" s="41"/>
      <c r="T25" s="40"/>
      <c r="U25" s="40" t="s">
        <v>41</v>
      </c>
      <c r="V25" s="40">
        <f>(0.000303*V23+36000.76892)*V23+279.696678-V24</f>
        <v>2415021.2225680384</v>
      </c>
      <c r="W25" s="40"/>
      <c r="X25" s="40"/>
      <c r="Y25" s="219" t="str">
        <f>"∆(R-I) = µ*∆(r-i)0"</f>
        <v>∆(R-I) = µ*∆(r-i)0</v>
      </c>
      <c r="Z25" s="218" t="e">
        <f>((1/(1-'Data Observer'!$B$11+'Data Observer'!$B$12))*Z24)</f>
        <v>#DIV/0!</v>
      </c>
      <c r="AA25" s="218" t="e">
        <f>((1/(1-'Data Observer'!$B$11+'Data Observer'!$B$12))*AA24)</f>
        <v>#DIV/0!</v>
      </c>
      <c r="AB25" s="218" t="e">
        <f>((1/(1-'Data Observer'!$B$11+'Data Observer'!$B$12))*AB24)</f>
        <v>#DIV/0!</v>
      </c>
      <c r="AC25" s="48" t="e">
        <f>AVERAGE(Z25:AB25)</f>
        <v>#DIV/0!</v>
      </c>
      <c r="AD25" s="49" t="s">
        <v>1178</v>
      </c>
      <c r="AE25" s="48" t="e">
        <f>AE24-'Data Observer'!$B$14*(R22-S22)</f>
        <v>#DIV/0!</v>
      </c>
      <c r="AF25" s="48" t="e">
        <f>AF24-'Data Observer'!$B$14*(R24-S24)</f>
        <v>#DIV/0!</v>
      </c>
      <c r="AG25" s="48" t="e">
        <f>AG24-'Data Observer'!$B$14*(R26-S26)</f>
        <v>#DIV/0!</v>
      </c>
      <c r="AH25" s="48"/>
      <c r="AI25" s="219" t="str">
        <f>"∆(R-I)=µ*∆(r-i)"</f>
        <v>∆(R-I)=µ*∆(r-i)</v>
      </c>
      <c r="AJ25" s="76" t="e">
        <f>(1/(1-'Data Observer'!$B$11+'Data Observer'!$B$12))*AJ5</f>
        <v>#DIV/0!</v>
      </c>
      <c r="AK25" s="49" t="s">
        <v>1302</v>
      </c>
      <c r="AL25" s="76" t="e">
        <f>AL21-AL22</f>
        <v>#N/A</v>
      </c>
    </row>
    <row r="26" spans="1:38" ht="13.5">
      <c r="A26" s="41">
        <f>IF('I-band Data Entry'!$D$20&gt;0.5,('I-band Data Entry'!$C$20+2415019)+((((HOUR('I-band Data Entry'!$D$20)*60)+MINUTE('I-band Data Entry'!$D$20))/1440+SECOND('I-band Data Entry'!$D$20)/86400+DAY('I-band Data Entry'!$C$20))-0.5)-DAY('I-band Data Entry'!$C$20),('I-band Data Entry'!$C$20+2415019)+((((HOUR('I-band Data Entry'!$D$20)*60)+MINUTE('I-band Data Entry'!$D$20))/1440+SECOND('I-band Data Entry'!$D$20)/86400+DAY('I-band Data Entry'!$C$20))-1.5)-DAY('I-band Data Entry'!$C$20)+1)</f>
        <v>2415018.5</v>
      </c>
      <c r="B26" s="41">
        <f t="shared" si="14"/>
        <v>2415018.5</v>
      </c>
      <c r="C26" s="41">
        <f>'I-band Data Entry'!D20*24</f>
        <v>0</v>
      </c>
      <c r="D26" s="41">
        <f t="shared" si="15"/>
        <v>-36526.5</v>
      </c>
      <c r="E26" s="41">
        <f t="shared" si="16"/>
        <v>-36526.5</v>
      </c>
      <c r="F26" s="56">
        <f t="shared" si="17"/>
        <v>-1.000041067761807</v>
      </c>
      <c r="G26" s="41">
        <f t="shared" si="4"/>
        <v>-2393.4524944819273</v>
      </c>
      <c r="H26" s="41">
        <f t="shared" si="18"/>
        <v>-17.45249448192726</v>
      </c>
      <c r="I26" s="41">
        <f t="shared" si="19"/>
        <v>2059.264281</v>
      </c>
      <c r="J26" s="41">
        <f t="shared" si="20"/>
        <v>-35721.874725</v>
      </c>
      <c r="K26" s="41">
        <f t="shared" si="21"/>
        <v>23.4539106</v>
      </c>
      <c r="L26" s="41">
        <f t="shared" si="22"/>
        <v>0.0003201326153491532</v>
      </c>
      <c r="M26" s="41">
        <f t="shared" si="23"/>
        <v>-17.45220079849697</v>
      </c>
      <c r="N26" s="41">
        <f>M26-'Data Observer'!$F$6/15</f>
        <v>-17.45220079849697</v>
      </c>
      <c r="O26" s="41">
        <f t="shared" si="24"/>
        <v>6.547799201503029</v>
      </c>
      <c r="P26" s="41" t="e">
        <f>DEGREES(ASIN((SIN(RADIANS('Data Observer'!$F$5))*SIN(RADIANS('I-band Data Entry'!$G$5)))+(COS(RADIANS('Data Observer'!$F$5))*COS(RADIANS('I-band Data Entry'!$G$5))*COS(RADIANS((O26-'I-band Data Entry'!$E$5))*15))))</f>
        <v>#N/A</v>
      </c>
      <c r="Q26" s="41" t="e">
        <f t="shared" si="25"/>
        <v>#N/A</v>
      </c>
      <c r="R26" s="41" t="e">
        <f t="shared" si="13"/>
        <v>#N/A</v>
      </c>
      <c r="S26" s="41" t="e">
        <f>R36</f>
        <v>#N/A</v>
      </c>
      <c r="T26" s="40"/>
      <c r="U26" s="40" t="s">
        <v>42</v>
      </c>
      <c r="V26" s="40">
        <f>(-0.00015*V23+35999.04975)*V23+358.475833</f>
        <v>2415076.9765320155</v>
      </c>
      <c r="W26" s="40"/>
      <c r="X26" s="40"/>
      <c r="Y26" s="52" t="s">
        <v>1296</v>
      </c>
      <c r="Z26" s="50" t="e">
        <f>'I-band Data Entry'!$P$12</f>
        <v>#DIV/0!</v>
      </c>
      <c r="AA26" s="50" t="e">
        <f>'I-band Data Entry'!$P$16</f>
        <v>#DIV/0!</v>
      </c>
      <c r="AB26" s="220" t="e">
        <f>'I-band Data Entry'!$P$20</f>
        <v>#DIV/0!</v>
      </c>
      <c r="AC26" s="77"/>
      <c r="AD26" s="49" t="s">
        <v>1141</v>
      </c>
      <c r="AE26" s="48" t="e">
        <f>AE25+'Data Observer'!$B$12*AE23</f>
        <v>#DIV/0!</v>
      </c>
      <c r="AF26" s="48" t="e">
        <f>AF25+'Data Observer'!$B$12*AF23</f>
        <v>#DIV/0!</v>
      </c>
      <c r="AG26" s="48" t="e">
        <f>AG25+'Data Observer'!$B$12*AG23</f>
        <v>#DIV/0!</v>
      </c>
      <c r="AH26" s="48"/>
      <c r="AI26" s="52" t="s">
        <v>4560</v>
      </c>
      <c r="AJ26" s="76" t="e">
        <f>'I-band Data Entry'!$P$24</f>
        <v>#DIV/0!</v>
      </c>
      <c r="AK26" s="49" t="s">
        <v>1296</v>
      </c>
      <c r="AL26" s="76" t="e">
        <f>'I-band Data Entry'!$P$24</f>
        <v>#DIV/0!</v>
      </c>
    </row>
    <row r="27" spans="1:38" ht="13.5">
      <c r="A27" s="41">
        <f>IF('I-band Data Entry'!$D$22&gt;0.5,('I-band Data Entry'!$C$22+2415019)+((((HOUR('I-band Data Entry'!$D$22)*60)+MINUTE('I-band Data Entry'!$D$22))/1440+SECOND('I-band Data Entry'!$D$22)/86400+DAY('I-band Data Entry'!$C$22))-0.5)-DAY('I-band Data Entry'!$C$22),('I-band Data Entry'!$C$22+2415019)+((((HOUR('I-band Data Entry'!$D$22)*60)+MINUTE('I-band Data Entry'!$D$22))/1440+SECOND('I-band Data Entry'!$D$22)/86400+DAY('I-band Data Entry'!$C$22))-1.5)-DAY('I-band Data Entry'!$C$22)+1)</f>
        <v>2415018.5</v>
      </c>
      <c r="B27" s="41">
        <f t="shared" si="14"/>
        <v>2415018.5</v>
      </c>
      <c r="C27" s="41">
        <f>'I-band Data Entry'!D22*24</f>
        <v>0</v>
      </c>
      <c r="D27" s="41">
        <f t="shared" si="15"/>
        <v>-36526.5</v>
      </c>
      <c r="E27" s="41">
        <f t="shared" si="16"/>
        <v>-36526.5</v>
      </c>
      <c r="F27" s="56">
        <f t="shared" si="17"/>
        <v>-1.000041067761807</v>
      </c>
      <c r="G27" s="41">
        <f t="shared" si="4"/>
        <v>-2393.4524944819273</v>
      </c>
      <c r="H27" s="41">
        <f t="shared" si="18"/>
        <v>-17.45249448192726</v>
      </c>
      <c r="I27" s="41">
        <f t="shared" si="19"/>
        <v>2059.264281</v>
      </c>
      <c r="J27" s="41">
        <f t="shared" si="20"/>
        <v>-35721.874725</v>
      </c>
      <c r="K27" s="41">
        <f t="shared" si="21"/>
        <v>23.4539106</v>
      </c>
      <c r="L27" s="41">
        <f t="shared" si="22"/>
        <v>0.0003201326153491532</v>
      </c>
      <c r="M27" s="41">
        <f t="shared" si="23"/>
        <v>-17.45220079849697</v>
      </c>
      <c r="N27" s="41">
        <f>M27-'Data Observer'!$F$6/15</f>
        <v>-17.45220079849697</v>
      </c>
      <c r="O27" s="41">
        <f t="shared" si="24"/>
        <v>6.547799201503029</v>
      </c>
      <c r="P27" s="41" t="e">
        <f>DEGREES(ASIN((SIN(RADIANS('Data Observer'!$F$5))*SIN(RADIANS('I-band Data Entry'!$G$6)))+(COS(RADIANS('Data Observer'!$F$5))*COS(RADIANS('I-band Data Entry'!$G$6))*COS(RADIANS((O27-'I-band Data Entry'!$E$6))*15))))</f>
        <v>#N/A</v>
      </c>
      <c r="Q27" s="41" t="e">
        <f t="shared" si="25"/>
        <v>#N/A</v>
      </c>
      <c r="R27" s="41" t="e">
        <f t="shared" si="13"/>
        <v>#N/A</v>
      </c>
      <c r="S27" s="41"/>
      <c r="T27" s="40"/>
      <c r="U27" s="40" t="s">
        <v>41</v>
      </c>
      <c r="V27" s="40">
        <f>V21*V25/180</f>
        <v>42150.071839351054</v>
      </c>
      <c r="W27" s="40"/>
      <c r="X27" s="40"/>
      <c r="Y27" s="53" t="s">
        <v>1178</v>
      </c>
      <c r="Z27" s="50" t="e">
        <f>Z26-'Data Observer'!$B$14*(R22-S22)</f>
        <v>#DIV/0!</v>
      </c>
      <c r="AA27" s="50" t="e">
        <f>AA26-'Data Observer'!$B$14*(R24-S24)</f>
        <v>#DIV/0!</v>
      </c>
      <c r="AB27" s="50" t="e">
        <f>AB26-'Data Observer'!$B$14*(R26-S26)</f>
        <v>#DIV/0!</v>
      </c>
      <c r="AC27" s="77"/>
      <c r="AD27" s="53" t="s">
        <v>1143</v>
      </c>
      <c r="AE27" s="48" t="e">
        <f>AE26+'I-band Data Entry'!$K$6</f>
        <v>#DIV/0!</v>
      </c>
      <c r="AF27" s="48" t="e">
        <f>AF26+'I-band Data Entry'!$K$6</f>
        <v>#DIV/0!</v>
      </c>
      <c r="AG27" s="48" t="e">
        <f>AG26+'I-band Data Entry'!$K$6</f>
        <v>#DIV/0!</v>
      </c>
      <c r="AH27" s="48" t="e">
        <f>AVERAGE(AE27:AG27)</f>
        <v>#DIV/0!</v>
      </c>
      <c r="AI27" s="53" t="s">
        <v>1178</v>
      </c>
      <c r="AJ27" s="76" t="e">
        <f>AJ26-'Data Observer'!$B$14*(R28-S28)</f>
        <v>#DIV/0!</v>
      </c>
      <c r="AK27" s="49" t="s">
        <v>1178</v>
      </c>
      <c r="AL27" s="76" t="e">
        <f>AL26-'Data Observer'!$B$14*(R28-S28)</f>
        <v>#DIV/0!</v>
      </c>
    </row>
    <row r="28" spans="1:38" ht="13.5">
      <c r="A28" s="41">
        <f>IF('I-band Data Entry'!$D$24&gt;0.5,('I-band Data Entry'!$C$24+2415019)+((((HOUR('I-band Data Entry'!$D$24)*60)+MINUTE('I-band Data Entry'!$D$24))/1440+SECOND('I-band Data Entry'!$D$24)/86400+DAY('I-band Data Entry'!$C$24))-0.5)-DAY('I-band Data Entry'!$C$24),('I-band Data Entry'!$C$24+2415019)+((((HOUR('I-band Data Entry'!$D$24)*60)+MINUTE('I-band Data Entry'!$D$24))/1440+SECOND('I-band Data Entry'!$D$24)/86400+DAY('I-band Data Entry'!$C$24))-1.5)-DAY('I-band Data Entry'!$C$24)+1)</f>
        <v>2415018.5</v>
      </c>
      <c r="B28" s="41">
        <f t="shared" si="14"/>
        <v>2415018.5</v>
      </c>
      <c r="C28" s="41">
        <f>'I-band Data Entry'!D24*24</f>
        <v>0</v>
      </c>
      <c r="D28" s="41">
        <f t="shared" si="15"/>
        <v>-36526.5</v>
      </c>
      <c r="E28" s="41">
        <f t="shared" si="16"/>
        <v>-36526.5</v>
      </c>
      <c r="F28" s="56">
        <f t="shared" si="17"/>
        <v>-1.000041067761807</v>
      </c>
      <c r="G28" s="41">
        <f t="shared" si="4"/>
        <v>-2393.4524944819273</v>
      </c>
      <c r="H28" s="41">
        <f t="shared" si="18"/>
        <v>-17.45249448192726</v>
      </c>
      <c r="I28" s="41">
        <f t="shared" si="19"/>
        <v>2059.264281</v>
      </c>
      <c r="J28" s="41">
        <f t="shared" si="20"/>
        <v>-35721.874725</v>
      </c>
      <c r="K28" s="41">
        <f t="shared" si="21"/>
        <v>23.4539106</v>
      </c>
      <c r="L28" s="41">
        <f t="shared" si="22"/>
        <v>0.0003201326153491532</v>
      </c>
      <c r="M28" s="41">
        <f t="shared" si="23"/>
        <v>-17.45220079849697</v>
      </c>
      <c r="N28" s="41">
        <f>M28-'Data Observer'!$F$6/15</f>
        <v>-17.45220079849697</v>
      </c>
      <c r="O28" s="41">
        <f t="shared" si="24"/>
        <v>6.547799201503029</v>
      </c>
      <c r="P28" s="41" t="e">
        <f>DEGREES(ASIN((SIN(RADIANS('Data Observer'!$F$5))*SIN(RADIANS('I-band Data Entry'!$G$7)))+(COS(RADIANS('Data Observer'!$F$5))*COS(RADIANS('I-band Data Entry'!$G$7))*COS(RADIANS((O28-'I-band Data Entry'!$E$7))*15))))</f>
        <v>#N/A</v>
      </c>
      <c r="Q28" s="41" t="e">
        <f t="shared" si="25"/>
        <v>#N/A</v>
      </c>
      <c r="R28" s="41" t="e">
        <f t="shared" si="13"/>
        <v>#N/A</v>
      </c>
      <c r="S28" s="41" t="e">
        <f>R37</f>
        <v>#N/A</v>
      </c>
      <c r="T28" s="40"/>
      <c r="U28" s="40" t="s">
        <v>42</v>
      </c>
      <c r="V28" s="40">
        <f>V21*V26/180</f>
        <v>42151.044929593496</v>
      </c>
      <c r="W28" s="40"/>
      <c r="X28" s="40"/>
      <c r="Y28" s="54" t="s">
        <v>1141</v>
      </c>
      <c r="Z28" s="50" t="e">
        <f>Z27+'Data Observer'!$B$12*$Z$25</f>
        <v>#DIV/0!</v>
      </c>
      <c r="AA28" s="50" t="e">
        <f>AA27+'Data Observer'!$B$12*$AA$25</f>
        <v>#DIV/0!</v>
      </c>
      <c r="AB28" s="50" t="e">
        <f>AB27+'Data Observer'!$B$12*$AB$25</f>
        <v>#DIV/0!</v>
      </c>
      <c r="AC28" s="77"/>
      <c r="AD28" s="52" t="s">
        <v>25</v>
      </c>
      <c r="AE28" s="48" t="e">
        <f>'I-band Data Entry'!$K$30</f>
        <v>#DIV/0!</v>
      </c>
      <c r="AF28" s="48" t="e">
        <f>'I-band Data Entry'!$K$30</f>
        <v>#DIV/0!</v>
      </c>
      <c r="AG28" s="48" t="e">
        <f>'I-band Data Entry'!$K$30</f>
        <v>#DIV/0!</v>
      </c>
      <c r="AH28" s="48" t="e">
        <f>'I-band Data Entry'!$K$30</f>
        <v>#DIV/0!</v>
      </c>
      <c r="AI28" s="54" t="s">
        <v>1141</v>
      </c>
      <c r="AJ28" s="76" t="e">
        <f>AJ27+'Data Observer'!$B$12*AJ25</f>
        <v>#DIV/0!</v>
      </c>
      <c r="AK28" s="49" t="s">
        <v>1141</v>
      </c>
      <c r="AL28" s="76" t="e">
        <f>AL27+'Data Observer'!$B$12*AL25</f>
        <v>#DIV/0!</v>
      </c>
    </row>
    <row r="29" spans="1:38" ht="13.5">
      <c r="A29" s="41">
        <f>IF('I-band Data Entry'!$D$26&gt;0.5,('I-band Data Entry'!$C$26+2415019)+((((HOUR('I-band Data Entry'!$D$26)*60)+MINUTE('I-band Data Entry'!$D$26))/1440+SECOND('I-band Data Entry'!$D$26)/86400+DAY('I-band Data Entry'!$C$26))-0.5)-DAY('I-band Data Entry'!$C$26),('I-band Data Entry'!$C$26+2415019)+((((HOUR('I-band Data Entry'!$D$26)*60)+MINUTE('I-band Data Entry'!$D$26))/1440+SECOND('I-band Data Entry'!$D$26)/86400+DAY('I-band Data Entry'!$C$26))-1.5)-DAY('I-band Data Entry'!$C$26)+1)</f>
        <v>2415018.5</v>
      </c>
      <c r="B29" s="41">
        <f t="shared" si="14"/>
        <v>2415018.5</v>
      </c>
      <c r="C29" s="41">
        <f>'I-band Data Entry'!D26*24</f>
        <v>0</v>
      </c>
      <c r="D29" s="41">
        <f t="shared" si="15"/>
        <v>-36526.5</v>
      </c>
      <c r="E29" s="41">
        <f t="shared" si="16"/>
        <v>-36526.5</v>
      </c>
      <c r="F29" s="56">
        <f t="shared" si="17"/>
        <v>-1.000041067761807</v>
      </c>
      <c r="G29" s="41">
        <f t="shared" si="4"/>
        <v>-2393.4524944819273</v>
      </c>
      <c r="H29" s="41">
        <f t="shared" si="18"/>
        <v>-17.45249448192726</v>
      </c>
      <c r="I29" s="41">
        <f t="shared" si="19"/>
        <v>2059.264281</v>
      </c>
      <c r="J29" s="41">
        <f t="shared" si="20"/>
        <v>-35721.874725</v>
      </c>
      <c r="K29" s="41">
        <f t="shared" si="21"/>
        <v>23.4539106</v>
      </c>
      <c r="L29" s="41">
        <f t="shared" si="22"/>
        <v>0.0003201326153491532</v>
      </c>
      <c r="M29" s="41">
        <f t="shared" si="23"/>
        <v>-17.45220079849697</v>
      </c>
      <c r="N29" s="41">
        <f>M29-'Data Observer'!$F$6/15</f>
        <v>-17.45220079849697</v>
      </c>
      <c r="O29" s="41">
        <f t="shared" si="24"/>
        <v>6.547799201503029</v>
      </c>
      <c r="P29" s="41" t="e">
        <f>DEGREES(ASIN((SIN(RADIANS('Data Observer'!$F$5))*SIN(RADIANS('I-band Data Entry'!$G$6)))+(COS(RADIANS('Data Observer'!$F$5))*COS(RADIANS('I-band Data Entry'!$G$6))*COS(RADIANS((O29-'I-band Data Entry'!$E$6))*15))))</f>
        <v>#N/A</v>
      </c>
      <c r="Q29" s="41" t="e">
        <f t="shared" si="25"/>
        <v>#N/A</v>
      </c>
      <c r="R29" s="41" t="e">
        <f t="shared" si="13"/>
        <v>#N/A</v>
      </c>
      <c r="S29" s="41"/>
      <c r="T29" s="40"/>
      <c r="U29" s="40" t="s">
        <v>43</v>
      </c>
      <c r="V29" s="40">
        <f>0.99986*COS(V27)-0.025127*COS(V28-V27)+0.008374*COS(V28+V27)</f>
        <v>-0.7858406444119536</v>
      </c>
      <c r="W29" s="40"/>
      <c r="X29" s="40"/>
      <c r="Y29" s="53" t="s">
        <v>1143</v>
      </c>
      <c r="Z29" s="50" t="e">
        <f>Z28+'I-band Data Entry'!$K$6</f>
        <v>#DIV/0!</v>
      </c>
      <c r="AA29" s="50" t="e">
        <f>AA28+'I-band Data Entry'!$K$6</f>
        <v>#DIV/0!</v>
      </c>
      <c r="AB29" s="50" t="e">
        <f>AB28+'I-band Data Entry'!$K$6</f>
        <v>#DIV/0!</v>
      </c>
      <c r="AC29" s="48" t="e">
        <f>AVERAGE(Z29:AB29)</f>
        <v>#DIV/0!</v>
      </c>
      <c r="AD29" s="52" t="s">
        <v>26</v>
      </c>
      <c r="AE29" s="48" t="e">
        <f>'I-band Data Entry'!$K$31</f>
        <v>#DIV/0!</v>
      </c>
      <c r="AF29" s="48" t="e">
        <f>'I-band Data Entry'!$K$31</f>
        <v>#DIV/0!</v>
      </c>
      <c r="AG29" s="48" t="e">
        <f>'I-band Data Entry'!$K$31</f>
        <v>#DIV/0!</v>
      </c>
      <c r="AH29" s="48" t="e">
        <f>'I-band Data Entry'!$K$31</f>
        <v>#DIV/0!</v>
      </c>
      <c r="AI29" s="53" t="s">
        <v>1143</v>
      </c>
      <c r="AJ29" s="76" t="e">
        <f>AJ28+'I-band Data Entry'!$K$6</f>
        <v>#DIV/0!</v>
      </c>
      <c r="AK29" s="53" t="s">
        <v>1143</v>
      </c>
      <c r="AL29" s="76" t="e">
        <f>AL28+'I-band Data Entry'!$K$6</f>
        <v>#DIV/0!</v>
      </c>
    </row>
    <row r="30" spans="1:38" ht="13.5">
      <c r="A30" s="41"/>
      <c r="B30" s="41"/>
      <c r="C30" s="41"/>
      <c r="D30" s="41"/>
      <c r="E30" s="41"/>
      <c r="F30" s="56"/>
      <c r="G30" s="41"/>
      <c r="H30" s="41"/>
      <c r="I30" s="41"/>
      <c r="J30" s="41"/>
      <c r="K30" s="41"/>
      <c r="L30" s="41"/>
      <c r="M30" s="41"/>
      <c r="N30" s="41"/>
      <c r="O30" s="41"/>
      <c r="P30" s="41"/>
      <c r="Q30" s="41"/>
      <c r="R30" s="41"/>
      <c r="S30" s="41"/>
      <c r="T30" s="40"/>
      <c r="U30" s="40"/>
      <c r="V30" s="40"/>
      <c r="W30" s="40"/>
      <c r="X30" s="40"/>
      <c r="Y30" s="52" t="s">
        <v>25</v>
      </c>
      <c r="Z30" s="50" t="e">
        <f>'I-band Data Entry'!$K$30</f>
        <v>#DIV/0!</v>
      </c>
      <c r="AA30" s="50" t="e">
        <f>'I-band Data Entry'!$K$30</f>
        <v>#DIV/0!</v>
      </c>
      <c r="AB30" s="50" t="e">
        <f>'I-band Data Entry'!$K$30</f>
        <v>#DIV/0!</v>
      </c>
      <c r="AC30" s="50" t="e">
        <f>'I-band Data Entry'!$K$30</f>
        <v>#DIV/0!</v>
      </c>
      <c r="AD30" s="52"/>
      <c r="AE30" s="48"/>
      <c r="AF30" s="48"/>
      <c r="AG30" s="48"/>
      <c r="AH30" s="48"/>
      <c r="AI30" s="53"/>
      <c r="AJ30" s="76"/>
      <c r="AK30" s="53"/>
      <c r="AL30" s="76"/>
    </row>
    <row r="31" spans="1:38" ht="13.5">
      <c r="A31" s="41"/>
      <c r="B31" s="41"/>
      <c r="C31" s="41"/>
      <c r="D31" s="41"/>
      <c r="E31" s="41"/>
      <c r="F31" s="56"/>
      <c r="G31" s="41"/>
      <c r="H31" s="41"/>
      <c r="I31" s="41"/>
      <c r="J31" s="41"/>
      <c r="K31" s="41"/>
      <c r="L31" s="41"/>
      <c r="M31" s="41"/>
      <c r="N31" s="41"/>
      <c r="O31" s="41"/>
      <c r="P31" s="41"/>
      <c r="Q31" s="41"/>
      <c r="R31" s="41"/>
      <c r="S31" s="41"/>
      <c r="T31" s="40"/>
      <c r="U31" s="40" t="s">
        <v>43</v>
      </c>
      <c r="V31" s="40">
        <f>V29+0.000105*COS(2*V28+V27)+0.000063*V23*COS(V28-V27)+0.000035*COS(2*V28-V27)</f>
        <v>-0.7835775639025075</v>
      </c>
      <c r="W31" s="40"/>
      <c r="X31" s="40"/>
      <c r="Y31" s="52" t="s">
        <v>26</v>
      </c>
      <c r="Z31" s="50" t="e">
        <f>'I-band Data Entry'!$K$31</f>
        <v>#DIV/0!</v>
      </c>
      <c r="AA31" s="50" t="e">
        <f>'I-band Data Entry'!$K$31</f>
        <v>#DIV/0!</v>
      </c>
      <c r="AB31" s="50" t="e">
        <f>'I-band Data Entry'!$K$31</f>
        <v>#DIV/0!</v>
      </c>
      <c r="AC31" s="50" t="e">
        <f>'I-band Data Entry'!$K$31</f>
        <v>#DIV/0!</v>
      </c>
      <c r="AD31" s="69"/>
      <c r="AE31" s="48"/>
      <c r="AF31" s="47"/>
      <c r="AG31" s="47"/>
      <c r="AH31" s="47"/>
      <c r="AI31" s="52"/>
      <c r="AJ31" s="165"/>
      <c r="AK31" s="40"/>
      <c r="AL31" s="165"/>
    </row>
    <row r="32" spans="1:38" ht="13.5" hidden="1" outlineLevel="1">
      <c r="A32" s="40"/>
      <c r="B32" s="40"/>
      <c r="C32" s="40"/>
      <c r="D32" s="40"/>
      <c r="E32" s="40"/>
      <c r="F32" s="40"/>
      <c r="G32" s="40"/>
      <c r="H32" s="40"/>
      <c r="I32" s="40"/>
      <c r="J32" s="40"/>
      <c r="K32" s="40"/>
      <c r="L32" s="40"/>
      <c r="M32" s="40"/>
      <c r="N32" s="40"/>
      <c r="O32" s="41"/>
      <c r="P32" s="41"/>
      <c r="Q32" s="41"/>
      <c r="R32" s="41"/>
      <c r="S32" s="41"/>
      <c r="T32" s="40"/>
      <c r="U32" s="40" t="s">
        <v>44</v>
      </c>
      <c r="V32" s="40">
        <f>0.917308*SIN(V27)+0.023053*SIN(V28-V27)+0.007683*SIN(V28+V27)</f>
        <v>0.5907099976172343</v>
      </c>
      <c r="W32" s="40"/>
      <c r="X32" s="40"/>
      <c r="Y32" s="52"/>
      <c r="Z32" s="50"/>
      <c r="AA32" s="50"/>
      <c r="AB32" s="50"/>
      <c r="AC32" s="50"/>
      <c r="AD32" s="69"/>
      <c r="AE32" s="48"/>
      <c r="AF32" s="47"/>
      <c r="AG32" s="47"/>
      <c r="AH32" s="47"/>
      <c r="AI32" s="52"/>
      <c r="AJ32" s="165"/>
      <c r="AK32" s="40"/>
      <c r="AL32" s="165"/>
    </row>
    <row r="33" spans="1:38" ht="13.5" hidden="1" outlineLevel="1">
      <c r="A33" s="40" t="s">
        <v>4550</v>
      </c>
      <c r="B33" s="40"/>
      <c r="C33" s="40"/>
      <c r="D33" s="40"/>
      <c r="E33" s="40"/>
      <c r="F33" s="40"/>
      <c r="G33" s="40"/>
      <c r="H33" s="40"/>
      <c r="I33" s="40"/>
      <c r="J33" s="40"/>
      <c r="K33" s="40"/>
      <c r="L33" s="40"/>
      <c r="M33" s="40"/>
      <c r="N33" s="40"/>
      <c r="O33" s="41"/>
      <c r="P33" s="41"/>
      <c r="Q33" s="41"/>
      <c r="R33" s="41"/>
      <c r="S33" s="41"/>
      <c r="T33" s="40"/>
      <c r="U33" s="40" t="s">
        <v>44</v>
      </c>
      <c r="V33" s="40">
        <f>V32+0.000097*SIN(2*V28+V27)-0.000057*V23*SIN(V28-V27)-0.000032*SIN(2*V28-V27)</f>
        <v>0.5875881755766421</v>
      </c>
      <c r="W33" s="40"/>
      <c r="X33" s="40"/>
      <c r="Y33" s="47"/>
      <c r="Z33" s="48"/>
      <c r="AA33" s="47"/>
      <c r="AB33" s="47"/>
      <c r="AC33" s="57"/>
      <c r="AD33" s="69"/>
      <c r="AE33" s="48"/>
      <c r="AF33" s="47"/>
      <c r="AG33" s="47"/>
      <c r="AH33" s="47"/>
      <c r="AI33" s="165"/>
      <c r="AJ33" s="165"/>
      <c r="AK33" s="165"/>
      <c r="AL33" s="165"/>
    </row>
    <row r="34" spans="1:38" ht="13.5" hidden="1" outlineLevel="1">
      <c r="A34" s="40" t="s">
        <v>4555</v>
      </c>
      <c r="B34" s="40"/>
      <c r="C34" s="40"/>
      <c r="D34" s="40"/>
      <c r="E34" s="40"/>
      <c r="F34" s="40"/>
      <c r="G34" s="40"/>
      <c r="H34" s="40"/>
      <c r="I34" s="40"/>
      <c r="J34" s="40"/>
      <c r="K34" s="40"/>
      <c r="L34" s="40"/>
      <c r="M34" s="40"/>
      <c r="N34" s="40">
        <f>N22</f>
        <v>-17.45220079849697</v>
      </c>
      <c r="O34" s="41">
        <f>O22</f>
        <v>6.547799201503029</v>
      </c>
      <c r="P34" s="41" t="e">
        <f>DEGREES(ASIN((SIN(RADIANS('Data Observer'!$F$5))*SIN(RADIANS('R-band Data Entry'!$G$6)))+(COS(RADIANS('Data Observer'!$F$5))*COS(RADIANS('R-band Data Entry'!$G$6))*COS(RADIANS((O22-'R-band Data Entry'!$E$6)*15)))))</f>
        <v>#N/A</v>
      </c>
      <c r="Q34" s="41" t="e">
        <f>1/(COS(2*ATAN(1)-(P34*(ATAN(1)/45))))</f>
        <v>#N/A</v>
      </c>
      <c r="R34" s="41" t="e">
        <f>Q34-((Q34-1)*(0.0018167+(Q34-1)*(0.002875+(Q34-1)*0.0008083)))</f>
        <v>#N/A</v>
      </c>
      <c r="S34" s="41"/>
      <c r="T34" s="40"/>
      <c r="U34" s="40" t="s">
        <v>45</v>
      </c>
      <c r="V34" s="40" t="e">
        <f>'I-band Data Entry'!$E$5*V21/12</f>
        <v>#N/A</v>
      </c>
      <c r="W34" s="40"/>
      <c r="X34" s="40"/>
      <c r="Y34" s="47"/>
      <c r="Z34" s="48"/>
      <c r="AA34" s="47"/>
      <c r="AB34" s="47"/>
      <c r="AC34" s="57"/>
      <c r="AD34" s="69"/>
      <c r="AE34" s="48"/>
      <c r="AF34" s="47"/>
      <c r="AG34" s="47"/>
      <c r="AH34" s="47"/>
      <c r="AI34" s="165"/>
      <c r="AJ34" s="165"/>
      <c r="AK34" s="165"/>
      <c r="AL34" s="165"/>
    </row>
    <row r="35" spans="1:38" ht="13.5" hidden="1" outlineLevel="1">
      <c r="A35" s="40"/>
      <c r="B35" s="40"/>
      <c r="C35" s="40"/>
      <c r="D35" s="40"/>
      <c r="E35" s="40"/>
      <c r="F35" s="40"/>
      <c r="G35" s="40"/>
      <c r="H35" s="40"/>
      <c r="I35" s="40"/>
      <c r="J35" s="40"/>
      <c r="K35" s="40"/>
      <c r="L35" s="40"/>
      <c r="M35" s="40"/>
      <c r="N35" s="40">
        <f>N24</f>
        <v>-17.45220079849697</v>
      </c>
      <c r="O35" s="41">
        <f>O24</f>
        <v>6.547799201503029</v>
      </c>
      <c r="P35" s="41" t="e">
        <f>DEGREES(ASIN((SIN(RADIANS('Data Observer'!$F$5))*SIN(RADIANS('R-band Data Entry'!$G$6)))+(COS(RADIANS('Data Observer'!$F$5))*COS(RADIANS('R-band Data Entry'!$G$6))*COS(RADIANS((O24-'R-band Data Entry'!$E$6)*15)))))</f>
        <v>#N/A</v>
      </c>
      <c r="Q35" s="41" t="e">
        <f>1/(COS(2*ATAN(1)-(P35*(ATAN(1)/45))))</f>
        <v>#N/A</v>
      </c>
      <c r="R35" s="41" t="e">
        <f>Q35-((Q35-1)*(0.0018167+(Q35-1)*(0.002875+(Q35-1)*0.0008083)))</f>
        <v>#N/A</v>
      </c>
      <c r="S35" s="41"/>
      <c r="T35" s="40"/>
      <c r="U35" s="40" t="s">
        <v>46</v>
      </c>
      <c r="V35" s="40" t="e">
        <f>'I-band Data Entry'!$G$5*V21/180</f>
        <v>#N/A</v>
      </c>
      <c r="W35" s="40"/>
      <c r="X35" s="40"/>
      <c r="Y35" s="47"/>
      <c r="Z35" s="48"/>
      <c r="AA35" s="47"/>
      <c r="AB35" s="47"/>
      <c r="AC35" s="57"/>
      <c r="AD35" s="69"/>
      <c r="AE35" s="48"/>
      <c r="AF35" s="47"/>
      <c r="AG35" s="47"/>
      <c r="AH35" s="47"/>
      <c r="AI35" s="165"/>
      <c r="AJ35" s="165"/>
      <c r="AK35" s="165"/>
      <c r="AL35" s="165"/>
    </row>
    <row r="36" spans="1:38" ht="13.5" hidden="1" outlineLevel="1">
      <c r="A36" s="40"/>
      <c r="B36" s="40"/>
      <c r="C36" s="40"/>
      <c r="D36" s="40"/>
      <c r="E36" s="40"/>
      <c r="F36" s="40"/>
      <c r="G36" s="40"/>
      <c r="H36" s="40"/>
      <c r="I36" s="40"/>
      <c r="J36" s="40"/>
      <c r="K36" s="40"/>
      <c r="L36" s="40"/>
      <c r="M36" s="40"/>
      <c r="N36" s="40">
        <f>N26</f>
        <v>-17.45220079849697</v>
      </c>
      <c r="O36" s="41">
        <f>O26</f>
        <v>6.547799201503029</v>
      </c>
      <c r="P36" s="41" t="e">
        <f>DEGREES(ASIN((SIN(RADIANS('Data Observer'!$F$5))*SIN(RADIANS('R-band Data Entry'!$G$6)))+(COS(RADIANS('Data Observer'!$F$5))*COS(RADIANS('R-band Data Entry'!$G$6))*COS(RADIANS((O26-'R-band Data Entry'!$E$6)*15)))))</f>
        <v>#N/A</v>
      </c>
      <c r="Q36" s="41" t="e">
        <f>1/(COS(2*ATAN(1)-(P36*(ATAN(1)/45))))</f>
        <v>#N/A</v>
      </c>
      <c r="R36" s="41" t="e">
        <f>Q36-((Q36-1)*(0.0018167+(Q36-1)*(0.002875+(Q36-1)*0.0008083)))</f>
        <v>#N/A</v>
      </c>
      <c r="S36" s="41"/>
      <c r="T36" s="40"/>
      <c r="U36" s="40" t="s">
        <v>47</v>
      </c>
      <c r="V36" s="40" t="e">
        <f>-0.0057755*(COS(V35)*COS(V34)*V29+(TAN(V22)*SIN(V35)+COS(V35)*SIN(V34))*V33)</f>
        <v>#N/A</v>
      </c>
      <c r="W36" s="40"/>
      <c r="X36" s="40"/>
      <c r="Y36" s="58"/>
      <c r="Z36" s="57"/>
      <c r="AA36" s="58"/>
      <c r="AB36" s="58"/>
      <c r="AC36" s="48"/>
      <c r="AD36" s="69"/>
      <c r="AE36" s="48"/>
      <c r="AF36" s="47"/>
      <c r="AG36" s="47"/>
      <c r="AH36" s="47"/>
      <c r="AI36" s="165"/>
      <c r="AJ36" s="165"/>
      <c r="AK36" s="165"/>
      <c r="AL36" s="165"/>
    </row>
    <row r="37" spans="1:38" ht="13.5" hidden="1" outlineLevel="1">
      <c r="A37" s="40"/>
      <c r="B37" s="40"/>
      <c r="C37" s="40"/>
      <c r="D37" s="40"/>
      <c r="E37" s="40"/>
      <c r="F37" s="40"/>
      <c r="G37" s="40"/>
      <c r="H37" s="40"/>
      <c r="I37" s="40"/>
      <c r="J37" s="40"/>
      <c r="K37" s="40"/>
      <c r="L37" s="40"/>
      <c r="M37" s="40"/>
      <c r="N37" s="40">
        <f>N28</f>
        <v>-17.45220079849697</v>
      </c>
      <c r="O37" s="41">
        <f>O28</f>
        <v>6.547799201503029</v>
      </c>
      <c r="P37" s="41" t="e">
        <f>DEGREES(ASIN((SIN(RADIANS('Data Observer'!$F$5))*SIN(RADIANS('R-band Data Entry'!$G$6)))+(COS(RADIANS('Data Observer'!$F$5))*COS(RADIANS('R-band Data Entry'!$G$6))*COS(RADIANS((O28-'R-band Data Entry'!$E$6)*15)))))</f>
        <v>#N/A</v>
      </c>
      <c r="Q37" s="41" t="e">
        <f>1/(COS(2*ATAN(1)-(P37*(ATAN(1)/45))))</f>
        <v>#N/A</v>
      </c>
      <c r="R37" s="41" t="e">
        <f>Q37-((Q37-1)*(0.0018167+(Q37-1)*(0.002875+(Q37-1)*0.0008083)))</f>
        <v>#N/A</v>
      </c>
      <c r="S37" s="41"/>
      <c r="T37" s="40"/>
      <c r="U37" s="40"/>
      <c r="V37" s="40"/>
      <c r="W37" s="40"/>
      <c r="X37" s="40"/>
      <c r="Y37" s="58"/>
      <c r="Z37" s="57"/>
      <c r="AA37" s="58"/>
      <c r="AB37" s="58"/>
      <c r="AC37" s="48"/>
      <c r="AD37" s="69"/>
      <c r="AE37" s="48"/>
      <c r="AF37" s="47"/>
      <c r="AG37" s="47"/>
      <c r="AH37" s="47"/>
      <c r="AI37" s="165"/>
      <c r="AJ37" s="165"/>
      <c r="AK37" s="165"/>
      <c r="AL37" s="165"/>
    </row>
    <row r="38" spans="1:29" ht="13.5" collapsed="1">
      <c r="A38" s="45"/>
      <c r="B38" s="45"/>
      <c r="C38" s="45"/>
      <c r="D38" s="45"/>
      <c r="E38" s="45"/>
      <c r="F38" s="45"/>
      <c r="G38" s="45"/>
      <c r="H38" s="45"/>
      <c r="I38" s="45"/>
      <c r="J38" s="45"/>
      <c r="K38" s="45"/>
      <c r="L38" s="45"/>
      <c r="M38" s="45"/>
      <c r="N38" s="45"/>
      <c r="O38" s="46"/>
      <c r="P38" s="46"/>
      <c r="Q38" s="46"/>
      <c r="R38" s="46"/>
      <c r="S38" s="46"/>
      <c r="T38" s="45"/>
      <c r="U38" s="45"/>
      <c r="V38" s="45"/>
      <c r="W38" s="45"/>
      <c r="X38" s="45"/>
      <c r="Z38" s="16"/>
      <c r="AC38" s="78"/>
    </row>
    <row r="39" spans="1:35" ht="13.5">
      <c r="A39" s="45"/>
      <c r="B39" s="45"/>
      <c r="C39" s="45"/>
      <c r="D39" s="45"/>
      <c r="E39" s="45"/>
      <c r="F39" s="45"/>
      <c r="G39" s="45"/>
      <c r="H39" s="45"/>
      <c r="I39" s="45"/>
      <c r="J39" s="45"/>
      <c r="K39" s="45"/>
      <c r="L39" s="45"/>
      <c r="M39" s="45"/>
      <c r="N39" s="45"/>
      <c r="O39" s="46"/>
      <c r="P39" s="46"/>
      <c r="Q39" s="46"/>
      <c r="R39" s="46"/>
      <c r="S39" s="46"/>
      <c r="T39" s="45"/>
      <c r="AI39"/>
    </row>
    <row r="40" ht="13.5">
      <c r="A40" s="2" t="s">
        <v>1303</v>
      </c>
    </row>
    <row r="41" ht="13.5">
      <c r="A41" s="1" t="str">
        <f>IF('R-band Data Entry'!$F$2=0,"|PROG=PEP_RI_v1.4.xls|","|PROG=PEP_RI_v1.4.xls|COMMENT="&amp;'R-band Data Entry'!$F$2&amp;"|")</f>
        <v>|PROG=PEP_RI_v1.4.xls|</v>
      </c>
    </row>
    <row r="42" ht="13.5">
      <c r="A42" s="1">
        <f>IF('I-band Data Entry'!$G$27=0,"","|SCOPE="&amp;'Data Observer'!$B$8&amp;"|SENSOR="&amp;'Data Observer'!$B$9&amp;"|LOC="&amp;FIXED('Data Observer'!$F$5,0)&amp;'Data Observer'!$E$5&amp;"/"&amp;FIXED('Data Observer'!$F$6,0)&amp;'Data Observer'!$E$6&amp;"|INDEX=RI"&amp;"|DELTA="&amp;FIXED(Calculations!$AC$6,3)&amp;IF('Data Observer'!H13="Y","|K_R_EST=","|K_R=")&amp;FIXED('Data Observer'!$B$13,2)&amp;"|TR_RI="&amp;FIXED('Data Observer'!$B$11,3)&amp;"|CREFMAG="&amp;FIXED('R-band Data Entry'!$K$6,3)&amp;A41)</f>
      </c>
    </row>
    <row r="43" ht="13.5">
      <c r="A43" s="16">
        <f>IF('R-band Data Entry'!$G$27=0,"","|SCOPE="&amp;'Data Observer'!$B$8&amp;"|SENSOR="&amp;'Data Observer'!$B$9&amp;"|LOC="&amp;FIXED('Data Observer'!$F$5,0)&amp;'Data Observer'!$E$5&amp;"/"&amp;FIXED('Data Observer'!$F$6,0)&amp;'Data Observer'!$E$6&amp;"|INDEX=RI"&amp;"|DELTA="&amp;FIXED(Calculations!$AC$6,3)&amp;IF('Data Observer'!H14="Y","|K_I_EST=","|K_I=")&amp;FIXED('Data Observer'!$B$14,2)&amp;"|TI_RI="&amp;FIXED('Data Observer'!$B$12,3)&amp;"|CREFMAG="&amp;FIXED('I-band Data Entry'!$K$6,3)&amp;A41)</f>
      </c>
    </row>
    <row r="44" ht="13.5">
      <c r="A44" s="16">
        <f>IF('R-band Data Entry'!$G$27=0,"",'R-band Data Entry'!$C$5&amp;";"&amp;FIXED('R-band Data Entry'!$K$36,4,TRUE)&amp;";"&amp;FIXED('R-band Data Entry'!$K$29,3,TRUE)&amp;";"&amp;FIXED('R-band Data Entry'!$K$31,3,TRUE)&amp;";"&amp;'R-band Data Entry'!$C$4&amp;";YES;STD;"&amp;'R-band Data Entry'!$C$6&amp;";"&amp;FIXED('R-band Data Entry'!$C$33,3,TRUE)&amp;";"&amp;'R-band Data Entry'!$C$7&amp;";"&amp;FIXED('R-band Data Entry'!N24,3,TRUE)&amp;";"&amp;FIXED('R-band Data Entry'!$C$31,2,TRUE)&amp;";na;PEP;"&amp;A42)</f>
      </c>
    </row>
    <row r="45" ht="13.5">
      <c r="A45" s="16">
        <f>IF('I-band Data Entry'!$G$27=0,"",'I-band Data Entry'!$C$5&amp;";"&amp;FIXED('I-band Data Entry'!$K$36,4,TRUE)&amp;";"&amp;FIXED('I-band Data Entry'!$K$29,3,TRUE)&amp;";"&amp;FIXED('I-band Data Entry'!$K$31,3,TRUE)&amp;";"&amp;'I-band Data Entry'!$C$4&amp;";YES;STD;"&amp;'I-band Data Entry'!$C$6&amp;";"&amp;FIXED('I-band Data Entry'!$C$33,3,TRUE)&amp;";"&amp;'I-band Data Entry'!$C$7&amp;";"&amp;FIXED('I-band Data Entry'!N24,3,TRUE)&amp;";"&amp;FIXED('I-band Data Entry'!$C$31,2,TRUE)&amp;";na;PEP;"&amp;A43)</f>
      </c>
    </row>
    <row r="46" ht="13.5">
      <c r="A46" s="15"/>
    </row>
    <row r="49" ht="13.5">
      <c r="A49" s="15"/>
    </row>
  </sheetData>
  <sheetProtection sheet="1" scenarios="1" selectLockedCells="1" selectUnlockedCells="1"/>
  <printOptions/>
  <pageMargins left="0.75" right="0.75" top="1" bottom="1" header="0.3" footer="0.3"/>
  <pageSetup orientation="portrait" paperSize="9"/>
</worksheet>
</file>

<file path=xl/worksheets/sheet5.xml><?xml version="1.0" encoding="utf-8"?>
<worksheet xmlns="http://schemas.openxmlformats.org/spreadsheetml/2006/main" xmlns:r="http://schemas.openxmlformats.org/officeDocument/2006/relationships">
  <dimension ref="A1:AP294"/>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N278" sqref="AN278"/>
    </sheetView>
  </sheetViews>
  <sheetFormatPr defaultColWidth="11.57421875" defaultRowHeight="12.75"/>
  <cols>
    <col min="1" max="1" width="13.00390625" style="173" bestFit="1" customWidth="1"/>
    <col min="2" max="2" width="12.7109375" style="173" bestFit="1" customWidth="1"/>
    <col min="3" max="3" width="11.00390625" style="183" bestFit="1" customWidth="1"/>
    <col min="4" max="4" width="4.421875" style="183" hidden="1" customWidth="1"/>
    <col min="5" max="5" width="4.8515625" style="183" hidden="1" customWidth="1"/>
    <col min="6" max="6" width="8.140625" style="183" hidden="1" customWidth="1"/>
    <col min="7" max="7" width="11.28125" style="172" bestFit="1" customWidth="1"/>
    <col min="8" max="8" width="5.00390625" style="172" hidden="1" customWidth="1"/>
    <col min="9" max="9" width="5.28125" style="172" hidden="1" customWidth="1"/>
    <col min="10" max="10" width="7.140625" style="172" hidden="1" customWidth="1"/>
    <col min="11" max="11" width="12.140625" style="172" bestFit="1" customWidth="1"/>
    <col min="12" max="12" width="12.7109375" style="172" bestFit="1" customWidth="1"/>
    <col min="13" max="13" width="9.140625" style="172" bestFit="1" customWidth="1"/>
    <col min="14" max="14" width="11.00390625" style="173" bestFit="1" customWidth="1"/>
    <col min="15" max="15" width="12.28125" style="173" bestFit="1" customWidth="1"/>
    <col min="16" max="16" width="12.421875" style="173" bestFit="1" customWidth="1"/>
    <col min="17" max="17" width="11.140625" style="173" bestFit="1" customWidth="1"/>
    <col min="18" max="18" width="4.421875" style="173" hidden="1" customWidth="1"/>
    <col min="19" max="19" width="4.8515625" style="173" hidden="1" customWidth="1"/>
    <col min="20" max="20" width="8.140625" style="173" hidden="1" customWidth="1"/>
    <col min="21" max="21" width="9.7109375" style="172" bestFit="1" customWidth="1"/>
    <col min="22" max="22" width="5.00390625" style="172" hidden="1" customWidth="1"/>
    <col min="23" max="23" width="5.28125" style="172" hidden="1" customWidth="1"/>
    <col min="24" max="24" width="7.140625" style="172" hidden="1" customWidth="1"/>
    <col min="25" max="25" width="10.28125" style="172" bestFit="1" customWidth="1"/>
    <col min="26" max="26" width="7.00390625" style="178" bestFit="1" customWidth="1"/>
    <col min="27" max="27" width="8.8515625" style="178" bestFit="1" customWidth="1"/>
    <col min="28" max="28" width="10.140625" style="178" bestFit="1" customWidth="1"/>
    <col min="29" max="29" width="10.28125" style="173" bestFit="1" customWidth="1"/>
    <col min="30" max="30" width="11.140625" style="182" bestFit="1" customWidth="1"/>
    <col min="31" max="31" width="4.7109375" style="182" hidden="1" customWidth="1"/>
    <col min="32" max="32" width="5.28125" style="182" hidden="1" customWidth="1"/>
    <col min="33" max="33" width="8.140625" style="182" hidden="1" customWidth="1"/>
    <col min="34" max="34" width="9.7109375" style="172" bestFit="1" customWidth="1"/>
    <col min="35" max="35" width="5.00390625" style="172" hidden="1" customWidth="1"/>
    <col min="36" max="36" width="5.7109375" style="172" hidden="1" customWidth="1"/>
    <col min="37" max="37" width="7.140625" style="172" hidden="1" customWidth="1"/>
    <col min="38" max="38" width="10.28125" style="172" bestFit="1" customWidth="1"/>
    <col min="39" max="39" width="7.140625" style="178" bestFit="1" customWidth="1"/>
    <col min="40" max="40" width="10.28125" style="178" bestFit="1" customWidth="1"/>
    <col min="41" max="41" width="10.421875" style="174" bestFit="1" customWidth="1"/>
    <col min="42" max="42" width="7.421875" style="173" bestFit="1" customWidth="1"/>
    <col min="43" max="44" width="11.421875" style="173" customWidth="1"/>
    <col min="45" max="45" width="6.140625" style="173" bestFit="1" customWidth="1"/>
    <col min="46" max="16384" width="11.421875" style="173" customWidth="1"/>
  </cols>
  <sheetData>
    <row r="1" spans="1:42" s="166" customFormat="1" ht="12.75" customHeight="1">
      <c r="A1" s="166" t="s">
        <v>1310</v>
      </c>
      <c r="B1" s="166" t="s">
        <v>459</v>
      </c>
      <c r="C1" s="167" t="s">
        <v>674</v>
      </c>
      <c r="D1" s="173" t="s">
        <v>4714</v>
      </c>
      <c r="E1" s="173" t="s">
        <v>4715</v>
      </c>
      <c r="F1" s="173" t="s">
        <v>4716</v>
      </c>
      <c r="G1" s="168" t="s">
        <v>1311</v>
      </c>
      <c r="H1" s="173" t="s">
        <v>4717</v>
      </c>
      <c r="I1" s="173" t="s">
        <v>4718</v>
      </c>
      <c r="J1" s="173" t="s">
        <v>4719</v>
      </c>
      <c r="K1" s="168" t="s">
        <v>1312</v>
      </c>
      <c r="L1" s="168" t="s">
        <v>1055</v>
      </c>
      <c r="M1" s="168" t="s">
        <v>1313</v>
      </c>
      <c r="N1" s="168" t="s">
        <v>4647</v>
      </c>
      <c r="O1" s="168" t="s">
        <v>4590</v>
      </c>
      <c r="P1" s="168" t="s">
        <v>4591</v>
      </c>
      <c r="Q1" s="166" t="s">
        <v>10</v>
      </c>
      <c r="R1" s="173" t="s">
        <v>4736</v>
      </c>
      <c r="S1" s="173" t="s">
        <v>4737</v>
      </c>
      <c r="T1" s="173" t="s">
        <v>4738</v>
      </c>
      <c r="U1" s="166" t="s">
        <v>1314</v>
      </c>
      <c r="V1" s="173" t="s">
        <v>4739</v>
      </c>
      <c r="W1" s="173" t="s">
        <v>4740</v>
      </c>
      <c r="X1" s="173" t="s">
        <v>4741</v>
      </c>
      <c r="Y1" s="168" t="s">
        <v>1315</v>
      </c>
      <c r="Z1" s="169" t="s">
        <v>1316</v>
      </c>
      <c r="AA1" s="169" t="s">
        <v>4648</v>
      </c>
      <c r="AB1" s="169" t="s">
        <v>4585</v>
      </c>
      <c r="AC1" s="169" t="s">
        <v>4586</v>
      </c>
      <c r="AD1" s="166" t="s">
        <v>14</v>
      </c>
      <c r="AE1" s="173" t="s">
        <v>4746</v>
      </c>
      <c r="AF1" s="173" t="s">
        <v>4747</v>
      </c>
      <c r="AG1" s="173" t="s">
        <v>4748</v>
      </c>
      <c r="AH1" s="166" t="s">
        <v>1317</v>
      </c>
      <c r="AI1" s="173" t="s">
        <v>4749</v>
      </c>
      <c r="AJ1" s="173" t="s">
        <v>4750</v>
      </c>
      <c r="AK1" s="173" t="s">
        <v>4751</v>
      </c>
      <c r="AL1" s="168" t="s">
        <v>1318</v>
      </c>
      <c r="AM1" s="169" t="s">
        <v>1319</v>
      </c>
      <c r="AN1" s="169" t="s">
        <v>4587</v>
      </c>
      <c r="AO1" s="170" t="s">
        <v>4588</v>
      </c>
      <c r="AP1" s="171" t="s">
        <v>4589</v>
      </c>
    </row>
    <row r="2" spans="1:42" ht="15.75">
      <c r="A2" t="s">
        <v>262</v>
      </c>
      <c r="B2" t="s">
        <v>457</v>
      </c>
      <c r="C2" t="s">
        <v>673</v>
      </c>
      <c r="D2">
        <v>0</v>
      </c>
      <c r="E2">
        <v>1</v>
      </c>
      <c r="F2">
        <v>57.6189</v>
      </c>
      <c r="G2" s="172">
        <f>D2+E2/60+F2/3600</f>
        <v>0.03267191666666666</v>
      </c>
      <c r="H2">
        <v>-6</v>
      </c>
      <c r="I2">
        <v>0</v>
      </c>
      <c r="J2">
        <v>50.66</v>
      </c>
      <c r="K2" s="172">
        <f>IF(H2&lt;0,H2-I2/60-J2/3600,H2+I2/60+J2/3600)</f>
        <v>-6.0140722222222225</v>
      </c>
      <c r="L2" t="s">
        <v>1056</v>
      </c>
      <c r="M2">
        <v>4.401</v>
      </c>
      <c r="N2">
        <v>1.633</v>
      </c>
      <c r="O2" s="187">
        <v>1.071</v>
      </c>
      <c r="P2" s="187">
        <v>1.279</v>
      </c>
      <c r="Q2" t="s">
        <v>863</v>
      </c>
      <c r="R2">
        <v>23</v>
      </c>
      <c r="S2">
        <v>58</v>
      </c>
      <c r="T2">
        <v>40.3775</v>
      </c>
      <c r="U2" s="173">
        <f>R2+S2/60+T2/3600</f>
        <v>23.977882638888886</v>
      </c>
      <c r="V2">
        <v>-3</v>
      </c>
      <c r="W2">
        <v>33</v>
      </c>
      <c r="X2">
        <v>21.54</v>
      </c>
      <c r="Y2" s="172">
        <f>IF(V2&lt;0,V2-W2/60-X2/3600,V2+W2/60+X2/3600)</f>
        <v>-3.5559833333333333</v>
      </c>
      <c r="Z2">
        <v>4.857</v>
      </c>
      <c r="AA2">
        <v>0.93</v>
      </c>
      <c r="AB2" s="1"/>
      <c r="AC2" s="1"/>
      <c r="AD2" t="s">
        <v>1048</v>
      </c>
      <c r="AE2">
        <v>23</v>
      </c>
      <c r="AF2">
        <v>52</v>
      </c>
      <c r="AG2">
        <v>55.5654</v>
      </c>
      <c r="AH2" s="173">
        <f>AE2+AF2/60+AG2/3600</f>
        <v>23.8821015</v>
      </c>
      <c r="AI2">
        <v>-3</v>
      </c>
      <c r="AJ2">
        <v>9</v>
      </c>
      <c r="AK2">
        <v>19.734</v>
      </c>
      <c r="AL2" s="172">
        <f>IF(AI2&lt;0,AI2-AJ2/60-AK2/3600,AI2+AJ2/60+AK2/3600)</f>
        <v>-3.1554816666666667</v>
      </c>
      <c r="AM2">
        <v>5.928</v>
      </c>
      <c r="AN2" s="179">
        <v>1.082</v>
      </c>
      <c r="AO2" s="179">
        <v>1.021</v>
      </c>
      <c r="AP2" s="173">
        <f>IF(P2="","",IF(AC2="","",P2-AC2))</f>
      </c>
    </row>
    <row r="3" spans="1:42" ht="12.75" customHeight="1">
      <c r="A3" t="s">
        <v>48</v>
      </c>
      <c r="B3" t="s">
        <v>264</v>
      </c>
      <c r="C3" t="s">
        <v>675</v>
      </c>
      <c r="D3">
        <v>0</v>
      </c>
      <c r="E3">
        <v>14</v>
      </c>
      <c r="F3">
        <v>27.6282</v>
      </c>
      <c r="G3" s="172">
        <f aca="true" t="shared" si="0" ref="G3:G66">D3+E3/60+F3/3600</f>
        <v>0.24100783333333334</v>
      </c>
      <c r="H3">
        <v>-7</v>
      </c>
      <c r="I3">
        <v>46</v>
      </c>
      <c r="J3">
        <v>49.916</v>
      </c>
      <c r="K3" s="172">
        <f aca="true" t="shared" si="1" ref="K3:K66">IF(H3&lt;0,H3-I3/60-J3/3600,H3+I3/60+J3/3600)</f>
        <v>-7.780532222222222</v>
      </c>
      <c r="L3" t="s">
        <v>1056</v>
      </c>
      <c r="M3">
        <v>5.125</v>
      </c>
      <c r="N3">
        <v>1.594</v>
      </c>
      <c r="O3" s="1"/>
      <c r="P3" s="1"/>
      <c r="Q3" t="s">
        <v>677</v>
      </c>
      <c r="R3">
        <v>0</v>
      </c>
      <c r="S3">
        <v>8</v>
      </c>
      <c r="T3">
        <v>17.5325</v>
      </c>
      <c r="U3" s="173">
        <f aca="true" t="shared" si="2" ref="U3:U66">R3+S3/60+T3/3600</f>
        <v>0.1382034722222222</v>
      </c>
      <c r="V3">
        <v>-8</v>
      </c>
      <c r="W3">
        <v>49</v>
      </c>
      <c r="X3">
        <v>26.804</v>
      </c>
      <c r="Y3" s="172">
        <f>IF(V3&lt;0,V3-W3/60-X3/3600,V3+W3/60+X3/3600)</f>
        <v>-8.824112222222222</v>
      </c>
      <c r="Z3">
        <v>5.985</v>
      </c>
      <c r="AA3">
        <v>1.035</v>
      </c>
      <c r="AB3" s="1"/>
      <c r="AC3" s="1"/>
      <c r="AD3" t="s">
        <v>865</v>
      </c>
      <c r="AE3">
        <v>0</v>
      </c>
      <c r="AF3">
        <v>10</v>
      </c>
      <c r="AG3">
        <v>18.8698</v>
      </c>
      <c r="AH3" s="173">
        <f aca="true" t="shared" si="3" ref="AH3:AH66">AE3+AF3/60+AG3/3600</f>
        <v>0.17190827777777776</v>
      </c>
      <c r="AI3">
        <v>-5</v>
      </c>
      <c r="AJ3">
        <v>14</v>
      </c>
      <c r="AK3">
        <v>54.916</v>
      </c>
      <c r="AL3" s="172">
        <f aca="true" t="shared" si="4" ref="AL3:AL66">IF(AI3&lt;0,AI3-AJ3/60-AK3/3600,AI3+AJ3/60+AK3/3600)</f>
        <v>-5.248587777777778</v>
      </c>
      <c r="AM3">
        <v>5.835</v>
      </c>
      <c r="AP3" s="173">
        <f aca="true" t="shared" si="5" ref="AP3:AP66">IF(P3="","",IF(AC3="","",P3-AC3))</f>
      </c>
    </row>
    <row r="4" spans="1:42" ht="15.75">
      <c r="A4" t="s">
        <v>50</v>
      </c>
      <c r="B4" t="s">
        <v>266</v>
      </c>
      <c r="C4" t="s">
        <v>460</v>
      </c>
      <c r="D4">
        <v>0</v>
      </c>
      <c r="E4">
        <v>14</v>
      </c>
      <c r="F4">
        <v>36.1645</v>
      </c>
      <c r="G4" s="172">
        <f t="shared" si="0"/>
        <v>0.24337902777777778</v>
      </c>
      <c r="H4">
        <v>20</v>
      </c>
      <c r="I4">
        <v>12</v>
      </c>
      <c r="J4">
        <v>24.126</v>
      </c>
      <c r="K4" s="172">
        <f t="shared" si="1"/>
        <v>20.206701666666667</v>
      </c>
      <c r="L4" t="s">
        <v>1057</v>
      </c>
      <c r="M4">
        <v>4.796</v>
      </c>
      <c r="N4">
        <v>1.573</v>
      </c>
      <c r="O4" s="1"/>
      <c r="P4" s="1"/>
      <c r="Q4" t="s">
        <v>679</v>
      </c>
      <c r="R4">
        <v>0</v>
      </c>
      <c r="S4">
        <v>9</v>
      </c>
      <c r="T4">
        <v>2.4247</v>
      </c>
      <c r="U4" s="173">
        <f t="shared" si="2"/>
        <v>0.15067352777777776</v>
      </c>
      <c r="V4">
        <v>18</v>
      </c>
      <c r="W4">
        <v>12</v>
      </c>
      <c r="X4">
        <v>43.067</v>
      </c>
      <c r="Y4" s="172">
        <f aca="true" t="shared" si="6" ref="Y4:Y67">IF(V4&lt;0,V4-W4/60-X4/3600,V4+W4/60+X4/3600)</f>
        <v>18.211963055555554</v>
      </c>
      <c r="Z4">
        <v>5.532</v>
      </c>
      <c r="AA4">
        <v>1.038</v>
      </c>
      <c r="AB4" s="1"/>
      <c r="AC4" s="1"/>
      <c r="AD4" t="s">
        <v>867</v>
      </c>
      <c r="AE4">
        <v>0</v>
      </c>
      <c r="AF4">
        <v>32</v>
      </c>
      <c r="AG4">
        <v>35.4859</v>
      </c>
      <c r="AH4" s="173">
        <f t="shared" si="3"/>
        <v>0.5431905277777778</v>
      </c>
      <c r="AI4">
        <v>20</v>
      </c>
      <c r="AJ4">
        <v>17</v>
      </c>
      <c r="AK4">
        <v>39.539</v>
      </c>
      <c r="AL4" s="172">
        <f t="shared" si="4"/>
        <v>20.29431638888889</v>
      </c>
      <c r="AM4">
        <v>5.367</v>
      </c>
      <c r="AN4" s="173"/>
      <c r="AP4" s="173">
        <f t="shared" si="5"/>
      </c>
    </row>
    <row r="5" spans="1:42" ht="15.75">
      <c r="A5" t="s">
        <v>51</v>
      </c>
      <c r="B5" t="s">
        <v>267</v>
      </c>
      <c r="C5" t="s">
        <v>461</v>
      </c>
      <c r="D5">
        <v>0</v>
      </c>
      <c r="E5">
        <v>21</v>
      </c>
      <c r="F5">
        <v>46.2737</v>
      </c>
      <c r="G5" s="172">
        <f t="shared" si="0"/>
        <v>0.3628538055555555</v>
      </c>
      <c r="H5">
        <v>-20</v>
      </c>
      <c r="I5">
        <v>3</v>
      </c>
      <c r="J5">
        <v>28.885</v>
      </c>
      <c r="K5" s="172">
        <f t="shared" si="1"/>
        <v>-20.05802361111111</v>
      </c>
      <c r="L5" t="s">
        <v>1058</v>
      </c>
      <c r="M5">
        <v>5.334</v>
      </c>
      <c r="N5">
        <v>1.806</v>
      </c>
      <c r="O5" s="1"/>
      <c r="P5" s="1"/>
      <c r="Q5" t="s">
        <v>680</v>
      </c>
      <c r="R5">
        <v>0</v>
      </c>
      <c r="S5">
        <v>28</v>
      </c>
      <c r="T5">
        <v>21.0961</v>
      </c>
      <c r="U5" s="173">
        <f t="shared" si="2"/>
        <v>0.47252669444444445</v>
      </c>
      <c r="V5">
        <v>-20</v>
      </c>
      <c r="W5">
        <v>20</v>
      </c>
      <c r="X5">
        <v>6.182</v>
      </c>
      <c r="Y5" s="172">
        <f t="shared" si="6"/>
        <v>-20.335050555555554</v>
      </c>
      <c r="Z5">
        <v>6.417</v>
      </c>
      <c r="AA5">
        <v>0.595</v>
      </c>
      <c r="AB5" s="1"/>
      <c r="AC5" s="1"/>
      <c r="AD5" t="s">
        <v>868</v>
      </c>
      <c r="AE5">
        <v>0</v>
      </c>
      <c r="AF5">
        <v>17</v>
      </c>
      <c r="AG5">
        <v>32.7031</v>
      </c>
      <c r="AH5" s="173">
        <f t="shared" si="3"/>
        <v>0.29241752777777774</v>
      </c>
      <c r="AI5">
        <v>-19</v>
      </c>
      <c r="AJ5">
        <v>3</v>
      </c>
      <c r="AK5">
        <v>3.93</v>
      </c>
      <c r="AL5" s="172">
        <f t="shared" si="4"/>
        <v>-19.051091666666668</v>
      </c>
      <c r="AM5">
        <v>6.445</v>
      </c>
      <c r="AN5" s="173"/>
      <c r="AP5" s="173">
        <f t="shared" si="5"/>
      </c>
    </row>
    <row r="6" spans="1:42" ht="15.75">
      <c r="A6" t="s">
        <v>52</v>
      </c>
      <c r="B6" t="s">
        <v>268</v>
      </c>
      <c r="C6" t="s">
        <v>462</v>
      </c>
      <c r="D6">
        <v>0</v>
      </c>
      <c r="E6">
        <v>26</v>
      </c>
      <c r="F6">
        <v>19.4474</v>
      </c>
      <c r="G6" s="172">
        <f t="shared" si="0"/>
        <v>0.4387353888888889</v>
      </c>
      <c r="H6">
        <v>51</v>
      </c>
      <c r="I6">
        <v>16</v>
      </c>
      <c r="J6">
        <v>49.301</v>
      </c>
      <c r="K6" s="172">
        <f t="shared" si="1"/>
        <v>51.280361388888885</v>
      </c>
      <c r="L6" t="s">
        <v>1218</v>
      </c>
      <c r="M6">
        <v>7.177</v>
      </c>
      <c r="N6">
        <v>0.35</v>
      </c>
      <c r="O6" s="1"/>
      <c r="P6" s="1"/>
      <c r="Q6" t="s">
        <v>681</v>
      </c>
      <c r="R6">
        <v>0</v>
      </c>
      <c r="S6">
        <v>27</v>
      </c>
      <c r="T6">
        <v>52.1821</v>
      </c>
      <c r="U6" s="173">
        <f t="shared" si="2"/>
        <v>0.4644950277777778</v>
      </c>
      <c r="V6">
        <v>50</v>
      </c>
      <c r="W6">
        <v>54</v>
      </c>
      <c r="X6">
        <v>44.459</v>
      </c>
      <c r="Y6" s="172">
        <f t="shared" si="6"/>
        <v>50.912349722222224</v>
      </c>
      <c r="Z6">
        <v>8.946</v>
      </c>
      <c r="AA6">
        <v>0.57</v>
      </c>
      <c r="AB6" s="1"/>
      <c r="AC6" s="1"/>
      <c r="AD6" t="s">
        <v>869</v>
      </c>
      <c r="AE6">
        <v>0</v>
      </c>
      <c r="AF6">
        <v>35</v>
      </c>
      <c r="AG6">
        <v>13.7717</v>
      </c>
      <c r="AH6" s="173">
        <f t="shared" si="3"/>
        <v>0.5871588055555556</v>
      </c>
      <c r="AI6">
        <v>51</v>
      </c>
      <c r="AJ6">
        <v>50</v>
      </c>
      <c r="AK6">
        <v>17.595</v>
      </c>
      <c r="AL6" s="172">
        <f t="shared" si="4"/>
        <v>51.83822083333334</v>
      </c>
      <c r="AM6">
        <v>7.38</v>
      </c>
      <c r="AN6" s="173"/>
      <c r="AP6" s="173">
        <f t="shared" si="5"/>
      </c>
    </row>
    <row r="7" spans="1:42" ht="15.75">
      <c r="A7" t="s">
        <v>49</v>
      </c>
      <c r="B7" t="s">
        <v>265</v>
      </c>
      <c r="C7" t="s">
        <v>676</v>
      </c>
      <c r="D7">
        <v>0</v>
      </c>
      <c r="E7">
        <v>28</v>
      </c>
      <c r="F7">
        <v>0.5473</v>
      </c>
      <c r="G7" s="172">
        <f t="shared" si="0"/>
        <v>0.46681869444444446</v>
      </c>
      <c r="H7">
        <v>-11</v>
      </c>
      <c r="I7">
        <v>39</v>
      </c>
      <c r="J7">
        <v>31.689</v>
      </c>
      <c r="K7" s="172">
        <f t="shared" si="1"/>
        <v>-11.6588025</v>
      </c>
      <c r="L7" t="s">
        <v>1059</v>
      </c>
      <c r="M7">
        <v>7.25</v>
      </c>
      <c r="N7">
        <v>1.42</v>
      </c>
      <c r="O7" s="1"/>
      <c r="P7" s="1"/>
      <c r="Q7" t="s">
        <v>678</v>
      </c>
      <c r="R7">
        <v>0</v>
      </c>
      <c r="S7">
        <v>14</v>
      </c>
      <c r="T7">
        <v>48.2095</v>
      </c>
      <c r="U7" s="173">
        <f t="shared" si="2"/>
        <v>0.2467248611111111</v>
      </c>
      <c r="V7">
        <v>-14</v>
      </c>
      <c r="W7">
        <v>10</v>
      </c>
      <c r="X7">
        <v>39.716</v>
      </c>
      <c r="Y7" s="172">
        <f t="shared" si="6"/>
        <v>-14.177698888888889</v>
      </c>
      <c r="Z7">
        <v>6.811</v>
      </c>
      <c r="AA7">
        <v>0.268</v>
      </c>
      <c r="AB7" s="1"/>
      <c r="AC7" s="1"/>
      <c r="AD7" t="s">
        <v>866</v>
      </c>
      <c r="AE7">
        <v>0</v>
      </c>
      <c r="AF7">
        <v>22</v>
      </c>
      <c r="AG7">
        <v>51.7883</v>
      </c>
      <c r="AH7" s="173">
        <f t="shared" si="3"/>
        <v>0.3810523055555555</v>
      </c>
      <c r="AI7">
        <v>-12</v>
      </c>
      <c r="AJ7">
        <v>12</v>
      </c>
      <c r="AK7">
        <v>33.977</v>
      </c>
      <c r="AL7" s="172">
        <f t="shared" si="4"/>
        <v>-12.209438055555555</v>
      </c>
      <c r="AM7">
        <v>6.389</v>
      </c>
      <c r="AN7" s="175">
        <v>0.361</v>
      </c>
      <c r="AO7" s="179">
        <v>0.331</v>
      </c>
      <c r="AP7" s="173">
        <f t="shared" si="5"/>
      </c>
    </row>
    <row r="8" spans="1:42" ht="15.75">
      <c r="A8" t="s">
        <v>53</v>
      </c>
      <c r="B8" t="s">
        <v>269</v>
      </c>
      <c r="C8" t="s">
        <v>463</v>
      </c>
      <c r="D8">
        <v>0</v>
      </c>
      <c r="E8">
        <v>28</v>
      </c>
      <c r="F8">
        <v>2.915</v>
      </c>
      <c r="G8" s="172">
        <f t="shared" si="0"/>
        <v>0.46747638888888887</v>
      </c>
      <c r="H8">
        <v>17</v>
      </c>
      <c r="I8">
        <v>53</v>
      </c>
      <c r="J8">
        <v>35.249</v>
      </c>
      <c r="K8" s="172">
        <f t="shared" si="1"/>
        <v>17.893124722222222</v>
      </c>
      <c r="L8" t="s">
        <v>1056</v>
      </c>
      <c r="M8">
        <v>4.916</v>
      </c>
      <c r="N8">
        <v>1.654</v>
      </c>
      <c r="O8" s="1"/>
      <c r="P8" s="1"/>
      <c r="Q8" t="s">
        <v>682</v>
      </c>
      <c r="R8">
        <v>0</v>
      </c>
      <c r="S8">
        <v>28</v>
      </c>
      <c r="T8">
        <v>12.7039</v>
      </c>
      <c r="U8" s="173">
        <f t="shared" si="2"/>
        <v>0.4701955277777778</v>
      </c>
      <c r="V8">
        <v>16</v>
      </c>
      <c r="W8">
        <v>26</v>
      </c>
      <c r="X8">
        <v>42.236</v>
      </c>
      <c r="Y8" s="172">
        <f t="shared" si="6"/>
        <v>16.445065555555555</v>
      </c>
      <c r="Z8">
        <v>6.06</v>
      </c>
      <c r="AA8">
        <v>1.58</v>
      </c>
      <c r="AB8" s="1"/>
      <c r="AC8" s="1"/>
      <c r="AD8" t="s">
        <v>870</v>
      </c>
      <c r="AE8">
        <v>0</v>
      </c>
      <c r="AF8">
        <v>27</v>
      </c>
      <c r="AG8">
        <v>58.4659</v>
      </c>
      <c r="AH8" s="173">
        <f t="shared" si="3"/>
        <v>0.4662405277777778</v>
      </c>
      <c r="AI8">
        <v>19</v>
      </c>
      <c r="AJ8">
        <v>30</v>
      </c>
      <c r="AK8">
        <v>50.54</v>
      </c>
      <c r="AL8" s="172">
        <f t="shared" si="4"/>
        <v>19.514038888888887</v>
      </c>
      <c r="AM8">
        <v>6.38</v>
      </c>
      <c r="AN8" s="174"/>
      <c r="AP8" s="173">
        <f t="shared" si="5"/>
      </c>
    </row>
    <row r="9" spans="1:42" ht="15.75">
      <c r="A9" t="s">
        <v>1442</v>
      </c>
      <c r="B9" t="s">
        <v>1443</v>
      </c>
      <c r="C9" t="s">
        <v>1444</v>
      </c>
      <c r="D9">
        <v>0</v>
      </c>
      <c r="E9">
        <v>33</v>
      </c>
      <c r="F9">
        <v>0</v>
      </c>
      <c r="G9" s="172">
        <f t="shared" si="0"/>
        <v>0.55</v>
      </c>
      <c r="H9">
        <v>62</v>
      </c>
      <c r="I9">
        <v>55</v>
      </c>
      <c r="J9">
        <v>54</v>
      </c>
      <c r="K9" s="172">
        <f t="shared" si="1"/>
        <v>62.931666666666665</v>
      </c>
      <c r="L9" t="s">
        <v>1445</v>
      </c>
      <c r="M9">
        <v>4.161</v>
      </c>
      <c r="N9">
        <v>0.135</v>
      </c>
      <c r="O9" s="1"/>
      <c r="P9" s="1"/>
      <c r="Q9" t="s">
        <v>1446</v>
      </c>
      <c r="R9">
        <v>1</v>
      </c>
      <c r="S9">
        <v>11</v>
      </c>
      <c r="T9">
        <v>6.2</v>
      </c>
      <c r="U9" s="173">
        <f t="shared" si="2"/>
        <v>1.1850555555555555</v>
      </c>
      <c r="V9">
        <v>55</v>
      </c>
      <c r="W9">
        <v>9</v>
      </c>
      <c r="X9">
        <v>0</v>
      </c>
      <c r="Y9" s="172">
        <f t="shared" si="6"/>
        <v>55.15</v>
      </c>
      <c r="Z9">
        <v>4.333</v>
      </c>
      <c r="AA9">
        <v>0.17</v>
      </c>
      <c r="AB9" s="1"/>
      <c r="AC9" s="1"/>
      <c r="AD9" t="s">
        <v>1158</v>
      </c>
      <c r="AE9">
        <v>0</v>
      </c>
      <c r="AF9">
        <v>53</v>
      </c>
      <c r="AG9">
        <v>4.2</v>
      </c>
      <c r="AH9" s="173">
        <f t="shared" si="3"/>
        <v>0.8845</v>
      </c>
      <c r="AI9">
        <v>61</v>
      </c>
      <c r="AJ9">
        <v>7</v>
      </c>
      <c r="AK9">
        <v>26</v>
      </c>
      <c r="AL9" s="172">
        <f t="shared" si="4"/>
        <v>61.12388888888889</v>
      </c>
      <c r="AM9">
        <v>4.797</v>
      </c>
      <c r="AP9" s="173">
        <f t="shared" si="5"/>
      </c>
    </row>
    <row r="10" spans="1:42" ht="15.75">
      <c r="A10" t="s">
        <v>1147</v>
      </c>
      <c r="B10" t="s">
        <v>1148</v>
      </c>
      <c r="C10" t="s">
        <v>1149</v>
      </c>
      <c r="D10">
        <v>0</v>
      </c>
      <c r="E10">
        <v>40</v>
      </c>
      <c r="F10">
        <v>30.4</v>
      </c>
      <c r="G10" s="172">
        <f t="shared" si="0"/>
        <v>0.6751111111111111</v>
      </c>
      <c r="H10">
        <v>56</v>
      </c>
      <c r="I10">
        <v>32</v>
      </c>
      <c r="J10">
        <v>14</v>
      </c>
      <c r="K10" s="172">
        <f t="shared" si="1"/>
        <v>56.53722222222222</v>
      </c>
      <c r="L10" t="s">
        <v>1150</v>
      </c>
      <c r="M10">
        <v>2.225</v>
      </c>
      <c r="N10">
        <v>1.168</v>
      </c>
      <c r="O10" s="1"/>
      <c r="P10" s="1"/>
      <c r="Q10" t="s">
        <v>1151</v>
      </c>
      <c r="R10">
        <v>0</v>
      </c>
      <c r="S10">
        <v>56</v>
      </c>
      <c r="T10">
        <v>39.9</v>
      </c>
      <c r="U10" s="173">
        <f t="shared" si="2"/>
        <v>0.9444166666666667</v>
      </c>
      <c r="V10">
        <v>59</v>
      </c>
      <c r="W10">
        <v>10</v>
      </c>
      <c r="X10">
        <v>52</v>
      </c>
      <c r="Y10" s="172">
        <f t="shared" si="6"/>
        <v>59.18111111111111</v>
      </c>
      <c r="Z10">
        <v>4.629</v>
      </c>
      <c r="AA10">
        <v>0.956</v>
      </c>
      <c r="AB10" s="1"/>
      <c r="AC10" s="1"/>
      <c r="AD10" t="s">
        <v>1152</v>
      </c>
      <c r="AE10">
        <v>1</v>
      </c>
      <c r="AF10">
        <v>37</v>
      </c>
      <c r="AG10">
        <v>59.6</v>
      </c>
      <c r="AH10" s="173">
        <f t="shared" si="3"/>
        <v>1.6332222222222224</v>
      </c>
      <c r="AI10">
        <v>48</v>
      </c>
      <c r="AJ10">
        <v>37</v>
      </c>
      <c r="AK10">
        <v>42</v>
      </c>
      <c r="AL10" s="172">
        <f t="shared" si="4"/>
        <v>48.62833333333333</v>
      </c>
      <c r="AM10">
        <v>3.572</v>
      </c>
      <c r="AN10" s="173"/>
      <c r="AP10" s="173">
        <f t="shared" si="5"/>
      </c>
    </row>
    <row r="11" spans="1:42" ht="15.75">
      <c r="A11" t="s">
        <v>54</v>
      </c>
      <c r="B11" t="s">
        <v>270</v>
      </c>
      <c r="C11" t="s">
        <v>464</v>
      </c>
      <c r="D11">
        <v>0</v>
      </c>
      <c r="E11">
        <v>44</v>
      </c>
      <c r="F11">
        <v>37.1869</v>
      </c>
      <c r="G11" s="172">
        <f t="shared" si="0"/>
        <v>0.7436630277777777</v>
      </c>
      <c r="H11">
        <v>40</v>
      </c>
      <c r="I11">
        <v>40</v>
      </c>
      <c r="J11">
        <v>45.707</v>
      </c>
      <c r="K11" s="172">
        <f t="shared" si="1"/>
        <v>40.679363055555555</v>
      </c>
      <c r="L11" t="s">
        <v>1060</v>
      </c>
      <c r="M11">
        <v>7.2</v>
      </c>
      <c r="N11">
        <v>1.675</v>
      </c>
      <c r="O11" s="1"/>
      <c r="P11" s="1"/>
      <c r="Q11" t="s">
        <v>683</v>
      </c>
      <c r="R11">
        <v>0</v>
      </c>
      <c r="S11">
        <v>40</v>
      </c>
      <c r="T11">
        <v>49.2696</v>
      </c>
      <c r="U11" s="173">
        <f t="shared" si="2"/>
        <v>0.6803526666666666</v>
      </c>
      <c r="V11">
        <v>40</v>
      </c>
      <c r="W11">
        <v>11</v>
      </c>
      <c r="X11">
        <v>13.824</v>
      </c>
      <c r="Y11" s="172">
        <f t="shared" si="6"/>
        <v>40.18717333333333</v>
      </c>
      <c r="Z11">
        <v>7.364</v>
      </c>
      <c r="AA11">
        <v>0.94</v>
      </c>
      <c r="AB11" s="1"/>
      <c r="AC11" s="1"/>
      <c r="AD11" t="s">
        <v>871</v>
      </c>
      <c r="AE11">
        <v>0</v>
      </c>
      <c r="AF11">
        <v>47</v>
      </c>
      <c r="AG11">
        <v>20.1413</v>
      </c>
      <c r="AH11" s="173">
        <f t="shared" si="3"/>
        <v>0.7889281388888889</v>
      </c>
      <c r="AI11">
        <v>39</v>
      </c>
      <c r="AJ11">
        <v>1</v>
      </c>
      <c r="AK11">
        <v>46.734</v>
      </c>
      <c r="AL11" s="172">
        <f t="shared" si="4"/>
        <v>39.029648333333334</v>
      </c>
      <c r="AM11">
        <v>7.53</v>
      </c>
      <c r="AN11" s="174"/>
      <c r="AP11" s="173">
        <f t="shared" si="5"/>
      </c>
    </row>
    <row r="12" spans="1:42" ht="15.75">
      <c r="A12" t="s">
        <v>55</v>
      </c>
      <c r="B12" t="s">
        <v>1322</v>
      </c>
      <c r="C12" t="s">
        <v>465</v>
      </c>
      <c r="D12">
        <v>0</v>
      </c>
      <c r="E12">
        <v>46</v>
      </c>
      <c r="F12">
        <v>32.9582</v>
      </c>
      <c r="G12" s="172">
        <f t="shared" si="0"/>
        <v>0.7758217222222222</v>
      </c>
      <c r="H12">
        <v>15</v>
      </c>
      <c r="I12">
        <v>28</v>
      </c>
      <c r="J12">
        <v>31.816</v>
      </c>
      <c r="K12" s="172">
        <f t="shared" si="1"/>
        <v>15.475504444444445</v>
      </c>
      <c r="L12" t="s">
        <v>1061</v>
      </c>
      <c r="M12">
        <v>5.341</v>
      </c>
      <c r="N12">
        <v>1.616</v>
      </c>
      <c r="O12" s="187">
        <v>0.813</v>
      </c>
      <c r="P12" s="187">
        <v>0.861</v>
      </c>
      <c r="Q12" t="s">
        <v>684</v>
      </c>
      <c r="R12">
        <v>0</v>
      </c>
      <c r="S12">
        <v>48</v>
      </c>
      <c r="T12">
        <v>58.7083</v>
      </c>
      <c r="U12" s="173">
        <f t="shared" si="2"/>
        <v>0.8163078611111112</v>
      </c>
      <c r="V12">
        <v>16</v>
      </c>
      <c r="W12">
        <v>56</v>
      </c>
      <c r="X12">
        <v>26.318</v>
      </c>
      <c r="Y12" s="172">
        <f t="shared" si="6"/>
        <v>16.94064388888889</v>
      </c>
      <c r="Z12">
        <v>5.076</v>
      </c>
      <c r="AA12">
        <v>0.504</v>
      </c>
      <c r="AB12" s="1"/>
      <c r="AC12" s="1"/>
      <c r="AD12" t="s">
        <v>872</v>
      </c>
      <c r="AE12">
        <v>0</v>
      </c>
      <c r="AF12">
        <v>47</v>
      </c>
      <c r="AG12">
        <v>1.4585</v>
      </c>
      <c r="AH12" s="173">
        <f t="shared" si="3"/>
        <v>0.7837384722222223</v>
      </c>
      <c r="AI12">
        <v>11</v>
      </c>
      <c r="AJ12">
        <v>58</v>
      </c>
      <c r="AK12">
        <v>25.857</v>
      </c>
      <c r="AL12" s="172">
        <f t="shared" si="4"/>
        <v>11.973849166666668</v>
      </c>
      <c r="AM12">
        <v>5.5</v>
      </c>
      <c r="AN12" s="173"/>
      <c r="AP12" s="173">
        <f t="shared" si="5"/>
      </c>
    </row>
    <row r="13" spans="1:42" ht="15.75">
      <c r="A13" t="s">
        <v>56</v>
      </c>
      <c r="B13" t="s">
        <v>271</v>
      </c>
      <c r="C13" t="s">
        <v>466</v>
      </c>
      <c r="D13">
        <v>0</v>
      </c>
      <c r="E13">
        <v>49</v>
      </c>
      <c r="F13">
        <v>13.8704</v>
      </c>
      <c r="G13" s="172">
        <f t="shared" si="0"/>
        <v>0.8205195555555556</v>
      </c>
      <c r="H13">
        <v>57</v>
      </c>
      <c r="I13">
        <v>4</v>
      </c>
      <c r="J13">
        <v>30.074</v>
      </c>
      <c r="K13" s="172">
        <f t="shared" si="1"/>
        <v>57.07502055555556</v>
      </c>
      <c r="L13" t="s">
        <v>1057</v>
      </c>
      <c r="M13">
        <v>7.07</v>
      </c>
      <c r="N13">
        <v>1.77</v>
      </c>
      <c r="O13" s="1"/>
      <c r="P13" s="1"/>
      <c r="Q13" t="s">
        <v>685</v>
      </c>
      <c r="R13">
        <v>0</v>
      </c>
      <c r="S13">
        <v>43</v>
      </c>
      <c r="T13">
        <v>26.4649</v>
      </c>
      <c r="U13" s="173">
        <f t="shared" si="2"/>
        <v>0.7240180277777778</v>
      </c>
      <c r="V13">
        <v>56</v>
      </c>
      <c r="W13">
        <v>32</v>
      </c>
      <c r="X13">
        <v>2.469</v>
      </c>
      <c r="Y13" s="172">
        <f t="shared" si="6"/>
        <v>56.53401916666667</v>
      </c>
      <c r="Z13">
        <v>7.837</v>
      </c>
      <c r="AA13">
        <v>0.912</v>
      </c>
      <c r="AB13" s="1"/>
      <c r="AC13" s="1"/>
      <c r="AD13" t="s">
        <v>873</v>
      </c>
      <c r="AE13">
        <v>0</v>
      </c>
      <c r="AF13">
        <v>55</v>
      </c>
      <c r="AG13">
        <v>9.7739</v>
      </c>
      <c r="AH13" s="173">
        <f t="shared" si="3"/>
        <v>0.9193816388888888</v>
      </c>
      <c r="AI13">
        <v>57</v>
      </c>
      <c r="AJ13">
        <v>16</v>
      </c>
      <c r="AK13">
        <v>34.106</v>
      </c>
      <c r="AL13" s="172">
        <f t="shared" si="4"/>
        <v>57.27614055555556</v>
      </c>
      <c r="AM13">
        <v>7.461</v>
      </c>
      <c r="AN13" s="188"/>
      <c r="AO13" s="178"/>
      <c r="AP13" s="173">
        <f t="shared" si="5"/>
      </c>
    </row>
    <row r="14" spans="1:42" ht="15.75">
      <c r="A14" t="s">
        <v>57</v>
      </c>
      <c r="B14" t="s">
        <v>272</v>
      </c>
      <c r="C14" t="s">
        <v>467</v>
      </c>
      <c r="D14">
        <v>0</v>
      </c>
      <c r="E14">
        <v>53</v>
      </c>
      <c r="F14">
        <v>37.874</v>
      </c>
      <c r="G14" s="172">
        <f t="shared" si="0"/>
        <v>0.8938538888888888</v>
      </c>
      <c r="H14">
        <v>-62</v>
      </c>
      <c r="I14">
        <v>52</v>
      </c>
      <c r="J14">
        <v>16.866</v>
      </c>
      <c r="K14" s="172">
        <f t="shared" si="1"/>
        <v>-62.87135166666667</v>
      </c>
      <c r="L14" t="s">
        <v>1062</v>
      </c>
      <c r="M14">
        <v>5.7</v>
      </c>
      <c r="N14">
        <v>1.57</v>
      </c>
      <c r="O14" s="1"/>
      <c r="P14" s="1"/>
      <c r="Q14" t="s">
        <v>686</v>
      </c>
      <c r="R14">
        <v>0</v>
      </c>
      <c r="S14">
        <v>42</v>
      </c>
      <c r="T14">
        <v>41.9499</v>
      </c>
      <c r="U14" s="173">
        <f t="shared" si="2"/>
        <v>0.71165275</v>
      </c>
      <c r="V14">
        <v>-60</v>
      </c>
      <c r="W14">
        <v>15</v>
      </c>
      <c r="X14">
        <v>46.107</v>
      </c>
      <c r="Y14" s="172">
        <f t="shared" si="6"/>
        <v>-60.2628075</v>
      </c>
      <c r="Z14">
        <v>5.977</v>
      </c>
      <c r="AA14">
        <v>1.32</v>
      </c>
      <c r="AB14" s="1"/>
      <c r="AC14" s="1"/>
      <c r="AD14" t="s">
        <v>874</v>
      </c>
      <c r="AE14">
        <v>0</v>
      </c>
      <c r="AF14">
        <v>40</v>
      </c>
      <c r="AG14">
        <v>25.6699</v>
      </c>
      <c r="AH14" s="173">
        <f t="shared" si="3"/>
        <v>0.6737971944444444</v>
      </c>
      <c r="AI14">
        <v>-59</v>
      </c>
      <c r="AJ14">
        <v>27</v>
      </c>
      <c r="AK14">
        <v>16.576</v>
      </c>
      <c r="AL14" s="172">
        <f t="shared" si="4"/>
        <v>-59.45460444444445</v>
      </c>
      <c r="AM14">
        <v>5.89</v>
      </c>
      <c r="AN14" s="175">
        <v>0.33</v>
      </c>
      <c r="AO14" s="176">
        <v>0.315</v>
      </c>
      <c r="AP14" s="173">
        <f t="shared" si="5"/>
      </c>
    </row>
    <row r="15" spans="1:42" ht="15.75">
      <c r="A15" t="s">
        <v>58</v>
      </c>
      <c r="B15" t="s">
        <v>273</v>
      </c>
      <c r="C15" t="s">
        <v>468</v>
      </c>
      <c r="D15">
        <v>0</v>
      </c>
      <c r="E15">
        <v>56</v>
      </c>
      <c r="F15">
        <v>42.5317</v>
      </c>
      <c r="G15" s="172">
        <f t="shared" si="0"/>
        <v>0.9451476944444445</v>
      </c>
      <c r="H15">
        <v>60</v>
      </c>
      <c r="I15">
        <v>43</v>
      </c>
      <c r="J15">
        <v>0.265</v>
      </c>
      <c r="K15" s="172">
        <f t="shared" si="1"/>
        <v>60.71674027777778</v>
      </c>
      <c r="L15" t="s">
        <v>1063</v>
      </c>
      <c r="M15">
        <v>2.414</v>
      </c>
      <c r="N15">
        <v>-0.141</v>
      </c>
      <c r="O15" s="1"/>
      <c r="P15" s="1"/>
      <c r="Q15" t="s">
        <v>687</v>
      </c>
      <c r="R15">
        <v>0</v>
      </c>
      <c r="S15">
        <v>56</v>
      </c>
      <c r="T15">
        <v>46.9733</v>
      </c>
      <c r="U15" s="173">
        <f t="shared" si="2"/>
        <v>0.9463814722222222</v>
      </c>
      <c r="V15">
        <v>60</v>
      </c>
      <c r="W15">
        <v>21</v>
      </c>
      <c r="X15">
        <v>46.21</v>
      </c>
      <c r="Y15" s="172">
        <f t="shared" si="6"/>
        <v>60.362836111111115</v>
      </c>
      <c r="Z15">
        <v>5.55</v>
      </c>
      <c r="AA15">
        <v>-0.07</v>
      </c>
      <c r="AB15" s="1"/>
      <c r="AC15" s="1"/>
      <c r="AD15" t="s">
        <v>875</v>
      </c>
      <c r="AE15">
        <v>0</v>
      </c>
      <c r="AF15">
        <v>53</v>
      </c>
      <c r="AG15">
        <v>4.1967</v>
      </c>
      <c r="AH15" s="173">
        <f t="shared" si="3"/>
        <v>0.8844990833333333</v>
      </c>
      <c r="AI15">
        <v>61</v>
      </c>
      <c r="AJ15">
        <v>7</v>
      </c>
      <c r="AK15">
        <v>26.291</v>
      </c>
      <c r="AL15" s="172">
        <f t="shared" si="4"/>
        <v>61.12396972222222</v>
      </c>
      <c r="AM15">
        <v>4.797</v>
      </c>
      <c r="AP15" s="173">
        <f t="shared" si="5"/>
      </c>
    </row>
    <row r="16" spans="1:42" ht="15.75">
      <c r="A16" t="s">
        <v>59</v>
      </c>
      <c r="B16" t="s">
        <v>274</v>
      </c>
      <c r="C16" t="s">
        <v>469</v>
      </c>
      <c r="D16">
        <v>0</v>
      </c>
      <c r="E16">
        <v>59</v>
      </c>
      <c r="F16">
        <v>49.6866</v>
      </c>
      <c r="G16" s="172">
        <f t="shared" si="0"/>
        <v>0.9971351666666666</v>
      </c>
      <c r="H16">
        <v>6</v>
      </c>
      <c r="I16">
        <v>28</v>
      </c>
      <c r="J16">
        <v>59.611</v>
      </c>
      <c r="K16" s="172">
        <f t="shared" si="1"/>
        <v>6.483225277777778</v>
      </c>
      <c r="L16" t="s">
        <v>1057</v>
      </c>
      <c r="M16">
        <v>6.108</v>
      </c>
      <c r="N16">
        <v>1.671</v>
      </c>
      <c r="O16" s="187">
        <v>0.202</v>
      </c>
      <c r="P16" s="187">
        <v>0.188</v>
      </c>
      <c r="Q16" t="s">
        <v>688</v>
      </c>
      <c r="R16">
        <v>1</v>
      </c>
      <c r="S16">
        <v>2</v>
      </c>
      <c r="T16">
        <v>56.6084</v>
      </c>
      <c r="U16" s="173">
        <f t="shared" si="2"/>
        <v>1.049057888888889</v>
      </c>
      <c r="V16">
        <v>7</v>
      </c>
      <c r="W16">
        <v>53</v>
      </c>
      <c r="X16">
        <v>24.488</v>
      </c>
      <c r="Y16" s="172">
        <f t="shared" si="6"/>
        <v>7.890135555555555</v>
      </c>
      <c r="Z16">
        <v>4.271</v>
      </c>
      <c r="AA16">
        <v>0.961</v>
      </c>
      <c r="AB16" s="187">
        <v>0.509</v>
      </c>
      <c r="AC16" s="187">
        <v>0.469</v>
      </c>
      <c r="AD16" t="s">
        <v>876</v>
      </c>
      <c r="AE16">
        <v>1</v>
      </c>
      <c r="AF16">
        <v>4</v>
      </c>
      <c r="AG16">
        <v>52.6374</v>
      </c>
      <c r="AH16" s="173">
        <f t="shared" si="3"/>
        <v>1.0812881666666667</v>
      </c>
      <c r="AI16">
        <v>5</v>
      </c>
      <c r="AJ16">
        <v>39</v>
      </c>
      <c r="AK16">
        <v>22.542</v>
      </c>
      <c r="AL16" s="172">
        <f t="shared" si="4"/>
        <v>5.656261666666667</v>
      </c>
      <c r="AM16">
        <v>6.404</v>
      </c>
      <c r="AN16" s="173"/>
      <c r="AP16" s="175">
        <f t="shared" si="5"/>
        <v>-0.28099999999999997</v>
      </c>
    </row>
    <row r="17" spans="1:42" ht="15.75">
      <c r="A17" t="s">
        <v>60</v>
      </c>
      <c r="B17" t="s">
        <v>275</v>
      </c>
      <c r="C17" t="s">
        <v>470</v>
      </c>
      <c r="D17">
        <v>1</v>
      </c>
      <c r="E17">
        <v>2</v>
      </c>
      <c r="F17">
        <v>42.9067</v>
      </c>
      <c r="G17" s="172">
        <f t="shared" si="0"/>
        <v>1.0452518611111112</v>
      </c>
      <c r="H17">
        <v>-65</v>
      </c>
      <c r="I17">
        <v>27</v>
      </c>
      <c r="J17">
        <v>21.967</v>
      </c>
      <c r="K17" s="172">
        <f t="shared" si="1"/>
        <v>-65.45610194444444</v>
      </c>
      <c r="L17" t="s">
        <v>1057</v>
      </c>
      <c r="M17">
        <v>6.241</v>
      </c>
      <c r="N17">
        <v>1.634</v>
      </c>
      <c r="O17" s="1"/>
      <c r="P17" s="1"/>
      <c r="Q17" t="s">
        <v>689</v>
      </c>
      <c r="R17">
        <v>0</v>
      </c>
      <c r="S17">
        <v>55</v>
      </c>
      <c r="T17">
        <v>0.3126</v>
      </c>
      <c r="U17" s="173">
        <f t="shared" si="2"/>
        <v>0.9167535</v>
      </c>
      <c r="V17">
        <v>-69</v>
      </c>
      <c r="W17">
        <v>31</v>
      </c>
      <c r="X17">
        <v>37.503</v>
      </c>
      <c r="Y17" s="172">
        <f t="shared" si="6"/>
        <v>-69.52708416666667</v>
      </c>
      <c r="Z17">
        <v>5.447</v>
      </c>
      <c r="AA17">
        <v>1.095</v>
      </c>
      <c r="AB17" s="1"/>
      <c r="AC17" s="1"/>
      <c r="AD17" t="s">
        <v>877</v>
      </c>
      <c r="AE17">
        <v>1</v>
      </c>
      <c r="AF17">
        <v>25</v>
      </c>
      <c r="AG17">
        <v>5.3067</v>
      </c>
      <c r="AH17" s="173">
        <f t="shared" si="3"/>
        <v>1.41814075</v>
      </c>
      <c r="AI17">
        <v>-64</v>
      </c>
      <c r="AJ17">
        <v>22</v>
      </c>
      <c r="AK17">
        <v>10.12</v>
      </c>
      <c r="AL17" s="172">
        <f t="shared" si="4"/>
        <v>-64.36947777777777</v>
      </c>
      <c r="AM17">
        <v>5.917</v>
      </c>
      <c r="AN17" s="173"/>
      <c r="AP17" s="173">
        <f t="shared" si="5"/>
      </c>
    </row>
    <row r="18" spans="1:42" ht="15.75">
      <c r="A18" t="s">
        <v>61</v>
      </c>
      <c r="B18" t="s">
        <v>276</v>
      </c>
      <c r="C18" t="s">
        <v>471</v>
      </c>
      <c r="D18">
        <v>1</v>
      </c>
      <c r="E18">
        <v>3</v>
      </c>
      <c r="F18">
        <v>53.3587</v>
      </c>
      <c r="G18" s="172">
        <f t="shared" si="0"/>
        <v>1.064821861111111</v>
      </c>
      <c r="H18">
        <v>47</v>
      </c>
      <c r="I18">
        <v>38</v>
      </c>
      <c r="J18">
        <v>32.262</v>
      </c>
      <c r="K18" s="172">
        <f t="shared" si="1"/>
        <v>47.642295</v>
      </c>
      <c r="L18" t="s">
        <v>1064</v>
      </c>
      <c r="M18">
        <v>6.814</v>
      </c>
      <c r="N18">
        <v>-0.036</v>
      </c>
      <c r="O18" s="1"/>
      <c r="P18" s="1"/>
      <c r="Q18" t="s">
        <v>690</v>
      </c>
      <c r="R18">
        <v>0</v>
      </c>
      <c r="S18">
        <v>44</v>
      </c>
      <c r="T18">
        <v>26.1917</v>
      </c>
      <c r="U18" s="173">
        <f t="shared" si="2"/>
        <v>0.7406088055555555</v>
      </c>
      <c r="V18">
        <v>47</v>
      </c>
      <c r="W18">
        <v>51</v>
      </c>
      <c r="X18">
        <v>50.342</v>
      </c>
      <c r="Y18" s="172">
        <f t="shared" si="6"/>
        <v>47.86398388888889</v>
      </c>
      <c r="Z18">
        <v>5.649</v>
      </c>
      <c r="AA18">
        <v>-0.125</v>
      </c>
      <c r="AB18" s="1"/>
      <c r="AC18" s="1"/>
      <c r="AD18" t="s">
        <v>878</v>
      </c>
      <c r="AE18">
        <v>1</v>
      </c>
      <c r="AF18">
        <v>3</v>
      </c>
      <c r="AG18">
        <v>1.5471</v>
      </c>
      <c r="AH18" s="173">
        <f t="shared" si="3"/>
        <v>1.05042975</v>
      </c>
      <c r="AI18">
        <v>47</v>
      </c>
      <c r="AJ18">
        <v>22</v>
      </c>
      <c r="AK18">
        <v>34.168</v>
      </c>
      <c r="AL18" s="172">
        <f t="shared" si="4"/>
        <v>47.37615777777778</v>
      </c>
      <c r="AM18">
        <v>6.463</v>
      </c>
      <c r="AN18" s="173"/>
      <c r="AP18" s="173">
        <f t="shared" si="5"/>
      </c>
    </row>
    <row r="19" spans="1:42" ht="15.75">
      <c r="A19" t="s">
        <v>1153</v>
      </c>
      <c r="B19" t="s">
        <v>1154</v>
      </c>
      <c r="C19" t="s">
        <v>1155</v>
      </c>
      <c r="D19">
        <v>1</v>
      </c>
      <c r="E19">
        <v>11</v>
      </c>
      <c r="F19">
        <v>41.4</v>
      </c>
      <c r="G19" s="172">
        <f t="shared" si="0"/>
        <v>1.1948333333333334</v>
      </c>
      <c r="H19">
        <v>65</v>
      </c>
      <c r="I19">
        <v>1</v>
      </c>
      <c r="J19">
        <v>8</v>
      </c>
      <c r="K19" s="172">
        <f t="shared" si="1"/>
        <v>65.01888888888888</v>
      </c>
      <c r="L19" t="s">
        <v>1156</v>
      </c>
      <c r="M19">
        <v>5.558</v>
      </c>
      <c r="N19">
        <v>-0.091</v>
      </c>
      <c r="O19" s="1"/>
      <c r="P19" s="1"/>
      <c r="Q19" t="s">
        <v>1157</v>
      </c>
      <c r="R19">
        <v>1</v>
      </c>
      <c r="S19">
        <v>11</v>
      </c>
      <c r="T19">
        <v>25.6</v>
      </c>
      <c r="U19" s="173">
        <f t="shared" si="2"/>
        <v>1.1904444444444444</v>
      </c>
      <c r="V19">
        <v>64</v>
      </c>
      <c r="W19">
        <v>12</v>
      </c>
      <c r="X19">
        <v>10</v>
      </c>
      <c r="Y19" s="172">
        <f t="shared" si="6"/>
        <v>64.20277777777778</v>
      </c>
      <c r="Z19">
        <v>5.551</v>
      </c>
      <c r="AA19">
        <v>-0.066</v>
      </c>
      <c r="AB19" s="1"/>
      <c r="AC19" s="1"/>
      <c r="AD19" t="s">
        <v>1158</v>
      </c>
      <c r="AE19">
        <v>0</v>
      </c>
      <c r="AF19">
        <v>53</v>
      </c>
      <c r="AG19">
        <v>4.2</v>
      </c>
      <c r="AH19" s="173">
        <f t="shared" si="3"/>
        <v>0.8845</v>
      </c>
      <c r="AI19">
        <v>61</v>
      </c>
      <c r="AJ19">
        <v>7</v>
      </c>
      <c r="AK19">
        <v>26</v>
      </c>
      <c r="AL19" s="172">
        <f t="shared" si="4"/>
        <v>61.12388888888889</v>
      </c>
      <c r="AM19">
        <v>4.797</v>
      </c>
      <c r="AP19" s="173">
        <f t="shared" si="5"/>
      </c>
    </row>
    <row r="20" spans="1:42" ht="15.75">
      <c r="A20" t="s">
        <v>1516</v>
      </c>
      <c r="B20" t="s">
        <v>1517</v>
      </c>
      <c r="C20"/>
      <c r="D20">
        <v>1</v>
      </c>
      <c r="E20">
        <v>20</v>
      </c>
      <c r="F20">
        <v>4.9</v>
      </c>
      <c r="G20" s="172">
        <f t="shared" si="0"/>
        <v>1.3346944444444444</v>
      </c>
      <c r="H20">
        <v>58</v>
      </c>
      <c r="I20">
        <v>13</v>
      </c>
      <c r="J20">
        <v>54</v>
      </c>
      <c r="K20" s="172">
        <f t="shared" si="1"/>
        <v>58.23166666666667</v>
      </c>
      <c r="L20" t="s">
        <v>1518</v>
      </c>
      <c r="M20">
        <v>4.99</v>
      </c>
      <c r="N20">
        <v>0.681</v>
      </c>
      <c r="O20" s="1"/>
      <c r="P20" s="1"/>
      <c r="Q20" t="s">
        <v>1158</v>
      </c>
      <c r="R20">
        <v>0</v>
      </c>
      <c r="S20">
        <v>53</v>
      </c>
      <c r="T20">
        <v>4.2</v>
      </c>
      <c r="U20" s="173">
        <f t="shared" si="2"/>
        <v>0.8845</v>
      </c>
      <c r="V20">
        <v>61</v>
      </c>
      <c r="W20">
        <v>7</v>
      </c>
      <c r="X20">
        <v>26</v>
      </c>
      <c r="Y20" s="172">
        <f t="shared" si="6"/>
        <v>61.12388888888889</v>
      </c>
      <c r="Z20">
        <v>4.797</v>
      </c>
      <c r="AA20">
        <v>0.54</v>
      </c>
      <c r="AB20" s="1"/>
      <c r="AC20" s="1"/>
      <c r="AD20" t="s">
        <v>1151</v>
      </c>
      <c r="AE20">
        <v>0</v>
      </c>
      <c r="AF20">
        <v>56</v>
      </c>
      <c r="AG20">
        <v>39.9</v>
      </c>
      <c r="AH20" s="173">
        <f t="shared" si="3"/>
        <v>0.9444166666666667</v>
      </c>
      <c r="AI20">
        <v>59</v>
      </c>
      <c r="AJ20">
        <v>10</v>
      </c>
      <c r="AK20">
        <v>52</v>
      </c>
      <c r="AL20" s="172">
        <f t="shared" si="4"/>
        <v>59.18111111111111</v>
      </c>
      <c r="AM20">
        <v>4.629</v>
      </c>
      <c r="AN20" s="173"/>
      <c r="AP20" s="173">
        <f t="shared" si="5"/>
      </c>
    </row>
    <row r="21" spans="1:42" ht="15.75">
      <c r="A21" t="s">
        <v>1191</v>
      </c>
      <c r="B21" t="s">
        <v>1192</v>
      </c>
      <c r="C21" t="s">
        <v>1193</v>
      </c>
      <c r="D21">
        <v>1</v>
      </c>
      <c r="E21">
        <v>55</v>
      </c>
      <c r="F21">
        <v>51</v>
      </c>
      <c r="G21" s="172">
        <f t="shared" si="0"/>
        <v>1.9308333333333332</v>
      </c>
      <c r="H21">
        <v>23</v>
      </c>
      <c r="I21">
        <v>34</v>
      </c>
      <c r="J21">
        <v>38</v>
      </c>
      <c r="K21" s="172">
        <f t="shared" si="1"/>
        <v>23.577222222222222</v>
      </c>
      <c r="L21" t="s">
        <v>1127</v>
      </c>
      <c r="M21">
        <v>5.75</v>
      </c>
      <c r="N21">
        <v>1.188</v>
      </c>
      <c r="O21" s="1"/>
      <c r="P21" s="1"/>
      <c r="Q21" t="s">
        <v>1219</v>
      </c>
      <c r="R21">
        <v>2</v>
      </c>
      <c r="S21">
        <v>9</v>
      </c>
      <c r="T21">
        <v>25.3</v>
      </c>
      <c r="U21" s="173">
        <f t="shared" si="2"/>
        <v>2.1570277777777775</v>
      </c>
      <c r="V21">
        <v>25</v>
      </c>
      <c r="W21">
        <v>56</v>
      </c>
      <c r="X21">
        <v>23</v>
      </c>
      <c r="Y21" s="172">
        <f t="shared" si="6"/>
        <v>25.939722222222223</v>
      </c>
      <c r="Z21">
        <v>4.989</v>
      </c>
      <c r="AA21">
        <v>0.335</v>
      </c>
      <c r="AB21" s="1"/>
      <c r="AC21" s="1"/>
      <c r="AD21" t="s">
        <v>1261</v>
      </c>
      <c r="AE21">
        <v>2</v>
      </c>
      <c r="AF21">
        <v>11</v>
      </c>
      <c r="AG21">
        <v>12.1</v>
      </c>
      <c r="AH21" s="173">
        <f t="shared" si="3"/>
        <v>2.186694444444444</v>
      </c>
      <c r="AI21">
        <v>25</v>
      </c>
      <c r="AJ21">
        <v>56</v>
      </c>
      <c r="AK21">
        <v>13</v>
      </c>
      <c r="AL21" s="172">
        <f t="shared" si="4"/>
        <v>25.936944444444446</v>
      </c>
      <c r="AM21">
        <v>6.009</v>
      </c>
      <c r="AN21" s="173"/>
      <c r="AP21" s="173">
        <f t="shared" si="5"/>
      </c>
    </row>
    <row r="22" spans="1:42" ht="15.75">
      <c r="A22" t="s">
        <v>63</v>
      </c>
      <c r="B22" t="s">
        <v>278</v>
      </c>
      <c r="C22" t="s">
        <v>473</v>
      </c>
      <c r="D22">
        <v>2</v>
      </c>
      <c r="E22">
        <v>0</v>
      </c>
      <c r="F22">
        <v>26.823</v>
      </c>
      <c r="G22" s="172">
        <f t="shared" si="0"/>
        <v>2.0074508333333334</v>
      </c>
      <c r="H22">
        <v>-8</v>
      </c>
      <c r="I22">
        <v>31</v>
      </c>
      <c r="J22">
        <v>25.943</v>
      </c>
      <c r="K22" s="172">
        <f t="shared" si="1"/>
        <v>-8.523873055555557</v>
      </c>
      <c r="L22" t="s">
        <v>1059</v>
      </c>
      <c r="M22">
        <v>5.498</v>
      </c>
      <c r="N22">
        <v>1.516</v>
      </c>
      <c r="O22" s="1"/>
      <c r="P22" s="1"/>
      <c r="Q22" t="s">
        <v>691</v>
      </c>
      <c r="R22">
        <v>1</v>
      </c>
      <c r="S22">
        <v>57</v>
      </c>
      <c r="T22">
        <v>9.6064</v>
      </c>
      <c r="U22" s="173">
        <f t="shared" si="2"/>
        <v>1.9526684444444444</v>
      </c>
      <c r="V22">
        <v>-10</v>
      </c>
      <c r="W22">
        <v>14</v>
      </c>
      <c r="X22">
        <v>32.739</v>
      </c>
      <c r="Y22" s="172">
        <f t="shared" si="6"/>
        <v>-10.2424275</v>
      </c>
      <c r="Z22">
        <v>6.416</v>
      </c>
      <c r="AA22">
        <v>0.82</v>
      </c>
      <c r="AB22" s="187">
        <v>0.447</v>
      </c>
      <c r="AC22" s="187">
        <v>0.408</v>
      </c>
      <c r="AD22" t="s">
        <v>879</v>
      </c>
      <c r="AE22">
        <v>1</v>
      </c>
      <c r="AF22">
        <v>49</v>
      </c>
      <c r="AG22">
        <v>23.3569</v>
      </c>
      <c r="AH22" s="173">
        <f t="shared" si="3"/>
        <v>1.8231546944444443</v>
      </c>
      <c r="AI22">
        <v>-10</v>
      </c>
      <c r="AJ22">
        <v>42</v>
      </c>
      <c r="AK22">
        <v>12.816</v>
      </c>
      <c r="AL22" s="172">
        <f t="shared" si="4"/>
        <v>-10.70356</v>
      </c>
      <c r="AM22">
        <v>6.75</v>
      </c>
      <c r="AN22" s="173"/>
      <c r="AP22" s="173">
        <f t="shared" si="5"/>
      </c>
    </row>
    <row r="23" spans="1:42" ht="15.75">
      <c r="A23" t="s">
        <v>64</v>
      </c>
      <c r="B23" t="s">
        <v>279</v>
      </c>
      <c r="C23" t="s">
        <v>474</v>
      </c>
      <c r="D23">
        <v>2</v>
      </c>
      <c r="E23">
        <v>2</v>
      </c>
      <c r="F23">
        <v>35.0778</v>
      </c>
      <c r="G23" s="172">
        <f t="shared" si="0"/>
        <v>2.0430771666666665</v>
      </c>
      <c r="H23">
        <v>13</v>
      </c>
      <c r="I23">
        <v>28</v>
      </c>
      <c r="J23">
        <v>36.177</v>
      </c>
      <c r="K23" s="172">
        <f t="shared" si="1"/>
        <v>13.476715833333333</v>
      </c>
      <c r="L23" t="s">
        <v>1057</v>
      </c>
      <c r="M23">
        <v>5.97</v>
      </c>
      <c r="N23">
        <v>1.592</v>
      </c>
      <c r="O23" s="1"/>
      <c r="P23" s="1"/>
      <c r="Q23" t="s">
        <v>692</v>
      </c>
      <c r="R23">
        <v>2</v>
      </c>
      <c r="S23">
        <v>9</v>
      </c>
      <c r="T23">
        <v>23.1104</v>
      </c>
      <c r="U23" s="173">
        <f t="shared" si="2"/>
        <v>2.1564195555555554</v>
      </c>
      <c r="V23">
        <v>17</v>
      </c>
      <c r="W23">
        <v>13</v>
      </c>
      <c r="X23">
        <v>27.106</v>
      </c>
      <c r="Y23" s="172">
        <f t="shared" si="6"/>
        <v>17.22419611111111</v>
      </c>
      <c r="Z23">
        <v>6.41</v>
      </c>
      <c r="AA23">
        <v>0.425</v>
      </c>
      <c r="AB23" s="1"/>
      <c r="AC23" s="1"/>
      <c r="AD23" t="s">
        <v>694</v>
      </c>
      <c r="AE23">
        <v>2</v>
      </c>
      <c r="AF23">
        <v>3</v>
      </c>
      <c r="AG23">
        <v>42.6083</v>
      </c>
      <c r="AH23" s="173">
        <f t="shared" si="3"/>
        <v>2.0618356388888888</v>
      </c>
      <c r="AI23">
        <v>18</v>
      </c>
      <c r="AJ23">
        <v>15</v>
      </c>
      <c r="AK23">
        <v>11.657</v>
      </c>
      <c r="AL23" s="172">
        <f t="shared" si="4"/>
        <v>18.253238055555556</v>
      </c>
      <c r="AM23">
        <v>6.215</v>
      </c>
      <c r="AN23" s="173"/>
      <c r="AP23" s="173">
        <f t="shared" si="5"/>
      </c>
    </row>
    <row r="24" spans="1:42" ht="15.75">
      <c r="A24" t="s">
        <v>65</v>
      </c>
      <c r="B24" t="s">
        <v>280</v>
      </c>
      <c r="C24" t="s">
        <v>475</v>
      </c>
      <c r="D24">
        <v>2</v>
      </c>
      <c r="E24">
        <v>6</v>
      </c>
      <c r="F24">
        <v>12.2632</v>
      </c>
      <c r="G24" s="172">
        <f t="shared" si="0"/>
        <v>2.1034064444444445</v>
      </c>
      <c r="H24">
        <v>8</v>
      </c>
      <c r="I24">
        <v>14</v>
      </c>
      <c r="J24">
        <v>53.211</v>
      </c>
      <c r="K24" s="172">
        <f t="shared" si="1"/>
        <v>8.248114166666666</v>
      </c>
      <c r="L24" t="s">
        <v>1065</v>
      </c>
      <c r="M24">
        <v>6.298</v>
      </c>
      <c r="N24">
        <v>1.646</v>
      </c>
      <c r="O24" s="1"/>
      <c r="P24" s="1"/>
      <c r="Q24" t="s">
        <v>693</v>
      </c>
      <c r="R24">
        <v>2</v>
      </c>
      <c r="S24">
        <v>11</v>
      </c>
      <c r="T24">
        <v>21.0792</v>
      </c>
      <c r="U24" s="173">
        <f t="shared" si="2"/>
        <v>2.1891886666666664</v>
      </c>
      <c r="V24">
        <v>8</v>
      </c>
      <c r="W24">
        <v>34</v>
      </c>
      <c r="X24">
        <v>11.298</v>
      </c>
      <c r="Y24" s="172">
        <f t="shared" si="6"/>
        <v>8.569805</v>
      </c>
      <c r="Z24">
        <v>5.63</v>
      </c>
      <c r="AA24">
        <v>0.556</v>
      </c>
      <c r="AB24" s="1"/>
      <c r="AC24" s="1"/>
      <c r="AD24" t="s">
        <v>880</v>
      </c>
      <c r="AE24">
        <v>2</v>
      </c>
      <c r="AF24">
        <v>27</v>
      </c>
      <c r="AG24">
        <v>23.3891</v>
      </c>
      <c r="AH24" s="173">
        <f t="shared" si="3"/>
        <v>2.4564969722222223</v>
      </c>
      <c r="AI24">
        <v>10</v>
      </c>
      <c r="AJ24">
        <v>11</v>
      </c>
      <c r="AK24">
        <v>53.975</v>
      </c>
      <c r="AL24" s="172">
        <f t="shared" si="4"/>
        <v>10.198326388888889</v>
      </c>
      <c r="AM24">
        <v>6.495</v>
      </c>
      <c r="AP24" s="173">
        <f t="shared" si="5"/>
      </c>
    </row>
    <row r="25" spans="1:42" ht="15.75">
      <c r="A25" t="s">
        <v>1519</v>
      </c>
      <c r="B25" t="s">
        <v>1520</v>
      </c>
      <c r="C25" t="s">
        <v>1521</v>
      </c>
      <c r="D25">
        <v>2</v>
      </c>
      <c r="E25">
        <v>8</v>
      </c>
      <c r="F25">
        <v>40.6</v>
      </c>
      <c r="G25" s="172">
        <f t="shared" si="0"/>
        <v>2.1446111111111112</v>
      </c>
      <c r="H25">
        <v>58</v>
      </c>
      <c r="I25">
        <v>25</v>
      </c>
      <c r="J25">
        <v>25</v>
      </c>
      <c r="K25" s="172">
        <f t="shared" si="1"/>
        <v>58.42361111111111</v>
      </c>
      <c r="L25" t="s">
        <v>1522</v>
      </c>
      <c r="M25">
        <v>5.691</v>
      </c>
      <c r="N25">
        <v>0.614</v>
      </c>
      <c r="O25" s="1"/>
      <c r="P25" s="1"/>
      <c r="Q25" t="s">
        <v>1523</v>
      </c>
      <c r="R25">
        <v>3</v>
      </c>
      <c r="S25">
        <v>4</v>
      </c>
      <c r="T25">
        <v>47.8</v>
      </c>
      <c r="U25" s="173">
        <f t="shared" si="2"/>
        <v>3.0799444444444446</v>
      </c>
      <c r="V25">
        <v>53</v>
      </c>
      <c r="W25">
        <v>30</v>
      </c>
      <c r="X25">
        <v>23</v>
      </c>
      <c r="Y25" s="172">
        <f t="shared" si="6"/>
        <v>53.506388888888885</v>
      </c>
      <c r="Z25">
        <v>2.929</v>
      </c>
      <c r="AA25">
        <v>0.701</v>
      </c>
      <c r="AB25" s="1"/>
      <c r="AC25" s="1"/>
      <c r="AD25" t="s">
        <v>1524</v>
      </c>
      <c r="AE25">
        <v>2</v>
      </c>
      <c r="AF25">
        <v>13</v>
      </c>
      <c r="AG25">
        <v>36</v>
      </c>
      <c r="AH25" s="173">
        <f t="shared" si="3"/>
        <v>2.2266666666666666</v>
      </c>
      <c r="AI25">
        <v>51</v>
      </c>
      <c r="AJ25">
        <v>3</v>
      </c>
      <c r="AK25">
        <v>58</v>
      </c>
      <c r="AL25" s="172">
        <f t="shared" si="4"/>
        <v>51.066111111111105</v>
      </c>
      <c r="AM25">
        <v>5.31</v>
      </c>
      <c r="AP25" s="173">
        <f t="shared" si="5"/>
      </c>
    </row>
    <row r="26" spans="1:42" ht="15.75">
      <c r="A26" t="s">
        <v>66</v>
      </c>
      <c r="B26" t="s">
        <v>281</v>
      </c>
      <c r="C26" t="s">
        <v>476</v>
      </c>
      <c r="D26">
        <v>2</v>
      </c>
      <c r="E26">
        <v>10</v>
      </c>
      <c r="F26">
        <v>37.6</v>
      </c>
      <c r="G26" s="172">
        <f t="shared" si="0"/>
        <v>2.177111111111111</v>
      </c>
      <c r="H26">
        <v>19</v>
      </c>
      <c r="I26">
        <v>30</v>
      </c>
      <c r="J26">
        <v>1</v>
      </c>
      <c r="K26" s="172">
        <f t="shared" si="1"/>
        <v>19.50027777777778</v>
      </c>
      <c r="L26" t="s">
        <v>1056</v>
      </c>
      <c r="M26">
        <v>5.701</v>
      </c>
      <c r="N26">
        <v>1.644</v>
      </c>
      <c r="O26" s="1"/>
      <c r="P26" s="1"/>
      <c r="Q26" t="s">
        <v>694</v>
      </c>
      <c r="R26">
        <v>2</v>
      </c>
      <c r="S26">
        <v>3</v>
      </c>
      <c r="T26">
        <v>42.6083</v>
      </c>
      <c r="U26" s="173">
        <f t="shared" si="2"/>
        <v>2.0618356388888888</v>
      </c>
      <c r="V26">
        <v>18</v>
      </c>
      <c r="W26">
        <v>15</v>
      </c>
      <c r="X26">
        <v>11.657</v>
      </c>
      <c r="Y26" s="172">
        <f t="shared" si="6"/>
        <v>18.253238055555556</v>
      </c>
      <c r="Z26">
        <v>6.215</v>
      </c>
      <c r="AA26">
        <v>1.424</v>
      </c>
      <c r="AB26" s="1"/>
      <c r="AC26" s="1"/>
      <c r="AD26" t="s">
        <v>881</v>
      </c>
      <c r="AE26">
        <v>2</v>
      </c>
      <c r="AF26">
        <v>12</v>
      </c>
      <c r="AG26">
        <v>48.0855</v>
      </c>
      <c r="AH26" s="173">
        <f t="shared" si="3"/>
        <v>2.2133570833333334</v>
      </c>
      <c r="AI26">
        <v>21</v>
      </c>
      <c r="AJ26">
        <v>12</v>
      </c>
      <c r="AK26">
        <v>39.575</v>
      </c>
      <c r="AL26" s="172">
        <f t="shared" si="4"/>
        <v>21.210993055555555</v>
      </c>
      <c r="AM26">
        <v>5.285</v>
      </c>
      <c r="AP26" s="173">
        <f t="shared" si="5"/>
      </c>
    </row>
    <row r="27" spans="1:42" ht="15.75">
      <c r="A27" t="s">
        <v>67</v>
      </c>
      <c r="B27" t="s">
        <v>282</v>
      </c>
      <c r="C27" t="s">
        <v>477</v>
      </c>
      <c r="D27">
        <v>2</v>
      </c>
      <c r="E27">
        <v>13</v>
      </c>
      <c r="F27">
        <v>3.3053</v>
      </c>
      <c r="G27" s="172">
        <f t="shared" si="0"/>
        <v>2.2175848055555556</v>
      </c>
      <c r="H27">
        <v>15</v>
      </c>
      <c r="I27">
        <v>16</v>
      </c>
      <c r="J27">
        <v>47.494</v>
      </c>
      <c r="K27" s="172">
        <f t="shared" si="1"/>
        <v>15.279859444444446</v>
      </c>
      <c r="L27" t="s">
        <v>1066</v>
      </c>
      <c r="M27">
        <v>5.706</v>
      </c>
      <c r="N27">
        <v>1.548</v>
      </c>
      <c r="O27" s="1"/>
      <c r="P27" s="1"/>
      <c r="Q27" t="s">
        <v>692</v>
      </c>
      <c r="R27">
        <v>2</v>
      </c>
      <c r="S27">
        <v>9</v>
      </c>
      <c r="T27">
        <v>23.1104</v>
      </c>
      <c r="U27" s="173">
        <f t="shared" si="2"/>
        <v>2.1564195555555554</v>
      </c>
      <c r="V27">
        <v>17</v>
      </c>
      <c r="W27">
        <v>13</v>
      </c>
      <c r="X27">
        <v>27.106</v>
      </c>
      <c r="Y27" s="172">
        <f t="shared" si="6"/>
        <v>17.22419611111111</v>
      </c>
      <c r="Z27">
        <v>6.41</v>
      </c>
      <c r="AA27">
        <v>0.425</v>
      </c>
      <c r="AB27" s="1"/>
      <c r="AC27" s="1"/>
      <c r="AD27" t="s">
        <v>694</v>
      </c>
      <c r="AE27">
        <v>2</v>
      </c>
      <c r="AF27">
        <v>3</v>
      </c>
      <c r="AG27">
        <v>42.6083</v>
      </c>
      <c r="AH27" s="173">
        <f t="shared" si="3"/>
        <v>2.0618356388888888</v>
      </c>
      <c r="AI27">
        <v>18</v>
      </c>
      <c r="AJ27">
        <v>15</v>
      </c>
      <c r="AK27">
        <v>11.657</v>
      </c>
      <c r="AL27" s="172">
        <f t="shared" si="4"/>
        <v>18.253238055555556</v>
      </c>
      <c r="AM27">
        <v>6.215</v>
      </c>
      <c r="AP27" s="173">
        <f t="shared" si="5"/>
      </c>
    </row>
    <row r="28" spans="1:42" ht="15.75">
      <c r="A28" t="s">
        <v>68</v>
      </c>
      <c r="B28" t="s">
        <v>283</v>
      </c>
      <c r="C28" t="s">
        <v>478</v>
      </c>
      <c r="D28">
        <v>2</v>
      </c>
      <c r="E28">
        <v>19</v>
      </c>
      <c r="F28">
        <v>20.7927</v>
      </c>
      <c r="G28" s="172">
        <f t="shared" si="0"/>
        <v>2.3224424166666666</v>
      </c>
      <c r="H28">
        <v>-2</v>
      </c>
      <c r="I28">
        <v>58</v>
      </c>
      <c r="J28">
        <v>39.513</v>
      </c>
      <c r="K28" s="172">
        <f t="shared" si="1"/>
        <v>-2.9776425</v>
      </c>
      <c r="L28" t="s">
        <v>1067</v>
      </c>
      <c r="M28">
        <v>4.954</v>
      </c>
      <c r="N28">
        <v>1.549</v>
      </c>
      <c r="O28" s="1"/>
      <c r="P28" s="1"/>
      <c r="Q28" t="s">
        <v>695</v>
      </c>
      <c r="R28">
        <v>2</v>
      </c>
      <c r="S28">
        <v>16</v>
      </c>
      <c r="T28">
        <v>59.0442</v>
      </c>
      <c r="U28" s="173">
        <f t="shared" si="2"/>
        <v>2.2830678333333334</v>
      </c>
      <c r="V28">
        <v>-6</v>
      </c>
      <c r="W28">
        <v>25</v>
      </c>
      <c r="X28">
        <v>19.618</v>
      </c>
      <c r="Y28" s="172">
        <f t="shared" si="6"/>
        <v>-6.422116111111111</v>
      </c>
      <c r="Z28">
        <v>5.506</v>
      </c>
      <c r="AA28">
        <v>0.962</v>
      </c>
      <c r="AB28" s="1"/>
      <c r="AC28" s="1"/>
      <c r="AD28" t="s">
        <v>882</v>
      </c>
      <c r="AE28">
        <v>2</v>
      </c>
      <c r="AF28">
        <v>32</v>
      </c>
      <c r="AG28">
        <v>9.4209</v>
      </c>
      <c r="AH28" s="173">
        <f t="shared" si="3"/>
        <v>2.53595025</v>
      </c>
      <c r="AI28">
        <v>-1</v>
      </c>
      <c r="AJ28">
        <v>2</v>
      </c>
      <c r="AK28">
        <v>5.626</v>
      </c>
      <c r="AL28" s="172">
        <f t="shared" si="4"/>
        <v>-1.0348961111111112</v>
      </c>
      <c r="AM28">
        <v>5.357</v>
      </c>
      <c r="AN28" s="173"/>
      <c r="AP28" s="173">
        <f t="shared" si="5"/>
      </c>
    </row>
    <row r="29" spans="1:42" ht="15.75">
      <c r="A29" t="s">
        <v>69</v>
      </c>
      <c r="B29" t="s">
        <v>284</v>
      </c>
      <c r="C29" t="s">
        <v>479</v>
      </c>
      <c r="D29">
        <v>2</v>
      </c>
      <c r="E29">
        <v>21</v>
      </c>
      <c r="F29">
        <v>56.6272</v>
      </c>
      <c r="G29" s="172">
        <f t="shared" si="0"/>
        <v>2.3657297777777777</v>
      </c>
      <c r="H29">
        <v>0</v>
      </c>
      <c r="I29">
        <v>23</v>
      </c>
      <c r="J29">
        <v>44.432</v>
      </c>
      <c r="K29" s="172">
        <f t="shared" si="1"/>
        <v>0.39567555555555556</v>
      </c>
      <c r="L29" t="s">
        <v>1057</v>
      </c>
      <c r="M29">
        <v>5.287</v>
      </c>
      <c r="N29">
        <v>1.651</v>
      </c>
      <c r="O29" s="1"/>
      <c r="P29" s="1"/>
      <c r="Q29" t="s">
        <v>696</v>
      </c>
      <c r="R29">
        <v>2</v>
      </c>
      <c r="S29">
        <v>18</v>
      </c>
      <c r="T29">
        <v>1.4399</v>
      </c>
      <c r="U29" s="173">
        <f t="shared" si="2"/>
        <v>2.300399972222222</v>
      </c>
      <c r="V29">
        <v>1</v>
      </c>
      <c r="W29">
        <v>45</v>
      </c>
      <c r="X29">
        <v>28.087</v>
      </c>
      <c r="Y29" s="172">
        <f t="shared" si="6"/>
        <v>1.7578019444444444</v>
      </c>
      <c r="Z29">
        <v>5.587</v>
      </c>
      <c r="AA29">
        <v>0.594</v>
      </c>
      <c r="AB29" s="1"/>
      <c r="AC29" s="1"/>
      <c r="AD29" t="s">
        <v>883</v>
      </c>
      <c r="AE29">
        <v>2</v>
      </c>
      <c r="AF29">
        <v>32</v>
      </c>
      <c r="AG29">
        <v>9.4209</v>
      </c>
      <c r="AH29" s="173">
        <f t="shared" si="3"/>
        <v>2.53595025</v>
      </c>
      <c r="AI29">
        <v>-1</v>
      </c>
      <c r="AJ29">
        <v>2</v>
      </c>
      <c r="AK29">
        <v>5.626</v>
      </c>
      <c r="AL29" s="172">
        <f t="shared" si="4"/>
        <v>-1.0348961111111112</v>
      </c>
      <c r="AM29">
        <v>5.351</v>
      </c>
      <c r="AN29" s="173"/>
      <c r="AP29" s="173">
        <f t="shared" si="5"/>
      </c>
    </row>
    <row r="30" spans="1:42" ht="15.75">
      <c r="A30" t="s">
        <v>1525</v>
      </c>
      <c r="B30" t="s">
        <v>1526</v>
      </c>
      <c r="C30" t="s">
        <v>1527</v>
      </c>
      <c r="D30">
        <v>2</v>
      </c>
      <c r="E30">
        <v>22</v>
      </c>
      <c r="F30">
        <v>21.4</v>
      </c>
      <c r="G30" s="172">
        <f t="shared" si="0"/>
        <v>2.372611111111111</v>
      </c>
      <c r="H30">
        <v>55</v>
      </c>
      <c r="I30">
        <v>50</v>
      </c>
      <c r="J30">
        <v>44</v>
      </c>
      <c r="K30" s="172">
        <f t="shared" si="1"/>
        <v>55.845555555555556</v>
      </c>
      <c r="L30" t="s">
        <v>1506</v>
      </c>
      <c r="M30">
        <v>5.178</v>
      </c>
      <c r="N30">
        <v>0.369</v>
      </c>
      <c r="O30" s="1"/>
      <c r="P30" s="1"/>
      <c r="Q30" t="s">
        <v>1523</v>
      </c>
      <c r="R30">
        <v>3</v>
      </c>
      <c r="S30">
        <v>4</v>
      </c>
      <c r="T30">
        <v>47.8</v>
      </c>
      <c r="U30" s="173">
        <f t="shared" si="2"/>
        <v>3.0799444444444446</v>
      </c>
      <c r="V30">
        <v>53</v>
      </c>
      <c r="W30">
        <v>30</v>
      </c>
      <c r="X30">
        <v>23</v>
      </c>
      <c r="Y30" s="172">
        <f t="shared" si="6"/>
        <v>53.506388888888885</v>
      </c>
      <c r="Z30">
        <v>2.929</v>
      </c>
      <c r="AA30">
        <v>0.701</v>
      </c>
      <c r="AB30" s="1"/>
      <c r="AC30" s="1"/>
      <c r="AD30" t="s">
        <v>1524</v>
      </c>
      <c r="AE30">
        <v>2</v>
      </c>
      <c r="AF30">
        <v>13</v>
      </c>
      <c r="AG30">
        <v>36</v>
      </c>
      <c r="AH30" s="173">
        <f t="shared" si="3"/>
        <v>2.2266666666666666</v>
      </c>
      <c r="AI30">
        <v>51</v>
      </c>
      <c r="AJ30">
        <v>3</v>
      </c>
      <c r="AK30">
        <v>58</v>
      </c>
      <c r="AL30" s="172">
        <f t="shared" si="4"/>
        <v>51.066111111111105</v>
      </c>
      <c r="AM30">
        <v>5.31</v>
      </c>
      <c r="AP30" s="173">
        <f t="shared" si="5"/>
      </c>
    </row>
    <row r="31" spans="1:42" ht="15.75">
      <c r="A31" t="s">
        <v>62</v>
      </c>
      <c r="B31" t="s">
        <v>277</v>
      </c>
      <c r="C31" t="s">
        <v>472</v>
      </c>
      <c r="D31">
        <v>2</v>
      </c>
      <c r="E31">
        <v>31</v>
      </c>
      <c r="F31">
        <v>49.08</v>
      </c>
      <c r="G31" s="172">
        <f t="shared" si="0"/>
        <v>2.5303</v>
      </c>
      <c r="H31">
        <v>89</v>
      </c>
      <c r="I31">
        <v>15</v>
      </c>
      <c r="J31">
        <v>50.79</v>
      </c>
      <c r="K31" s="172">
        <f t="shared" si="1"/>
        <v>89.26410833333334</v>
      </c>
      <c r="L31" t="s">
        <v>1068</v>
      </c>
      <c r="M31">
        <v>2.012</v>
      </c>
      <c r="N31">
        <v>0.601</v>
      </c>
      <c r="O31" s="1"/>
      <c r="P31" s="1"/>
      <c r="Q31" t="s">
        <v>1320</v>
      </c>
      <c r="R31">
        <v>1</v>
      </c>
      <c r="S31">
        <v>8</v>
      </c>
      <c r="T31">
        <v>44.9</v>
      </c>
      <c r="U31" s="173">
        <f t="shared" si="2"/>
        <v>1.1458055555555555</v>
      </c>
      <c r="V31">
        <v>86</v>
      </c>
      <c r="W31">
        <v>15</v>
      </c>
      <c r="X31">
        <v>26</v>
      </c>
      <c r="Y31" s="172">
        <f t="shared" si="6"/>
        <v>86.25722222222223</v>
      </c>
      <c r="Z31">
        <v>4.226</v>
      </c>
      <c r="AA31">
        <v>1.207</v>
      </c>
      <c r="AB31" s="1"/>
      <c r="AC31" s="1"/>
      <c r="AD31" t="s">
        <v>1321</v>
      </c>
      <c r="AE31">
        <v>4</v>
      </c>
      <c r="AF31">
        <v>30</v>
      </c>
      <c r="AG31">
        <v>0.3</v>
      </c>
      <c r="AH31" s="173">
        <f t="shared" si="3"/>
        <v>4.500083333333333</v>
      </c>
      <c r="AI31">
        <v>83</v>
      </c>
      <c r="AJ31">
        <v>20</v>
      </c>
      <c r="AK31">
        <v>25</v>
      </c>
      <c r="AL31" s="172">
        <f t="shared" si="4"/>
        <v>83.34027777777777</v>
      </c>
      <c r="AM31">
        <v>5.46</v>
      </c>
      <c r="AP31" s="173">
        <f t="shared" si="5"/>
      </c>
    </row>
    <row r="32" spans="1:42" ht="15.75">
      <c r="A32" t="s">
        <v>70</v>
      </c>
      <c r="B32" t="s">
        <v>1323</v>
      </c>
      <c r="C32" t="s">
        <v>480</v>
      </c>
      <c r="D32">
        <v>2</v>
      </c>
      <c r="E32">
        <v>35</v>
      </c>
      <c r="F32">
        <v>46.8113</v>
      </c>
      <c r="G32" s="172">
        <f t="shared" si="0"/>
        <v>2.596336472222222</v>
      </c>
      <c r="H32">
        <v>34</v>
      </c>
      <c r="I32">
        <v>41</v>
      </c>
      <c r="J32">
        <v>15.21</v>
      </c>
      <c r="K32" s="172">
        <f t="shared" si="1"/>
        <v>34.68755833333333</v>
      </c>
      <c r="L32" t="s">
        <v>1056</v>
      </c>
      <c r="M32">
        <v>5.38</v>
      </c>
      <c r="N32">
        <v>1.652</v>
      </c>
      <c r="O32" s="1"/>
      <c r="P32" s="1"/>
      <c r="Q32" t="s">
        <v>697</v>
      </c>
      <c r="R32">
        <v>2</v>
      </c>
      <c r="S32">
        <v>32</v>
      </c>
      <c r="T32">
        <v>52.6193</v>
      </c>
      <c r="U32" s="173">
        <f t="shared" si="2"/>
        <v>2.5479498055555556</v>
      </c>
      <c r="V32">
        <v>34</v>
      </c>
      <c r="W32">
        <v>32</v>
      </c>
      <c r="X32">
        <v>32.675</v>
      </c>
      <c r="Y32" s="172">
        <f t="shared" si="6"/>
        <v>34.54240972222222</v>
      </c>
      <c r="Z32">
        <v>5.832</v>
      </c>
      <c r="AA32">
        <v>1.075</v>
      </c>
      <c r="AB32" s="1"/>
      <c r="AC32" s="1"/>
      <c r="AD32" t="s">
        <v>884</v>
      </c>
      <c r="AE32">
        <v>2</v>
      </c>
      <c r="AF32">
        <v>32</v>
      </c>
      <c r="AG32">
        <v>6.1705</v>
      </c>
      <c r="AH32" s="173">
        <f t="shared" si="3"/>
        <v>2.535047361111111</v>
      </c>
      <c r="AI32">
        <v>36</v>
      </c>
      <c r="AJ32">
        <v>8</v>
      </c>
      <c r="AK32">
        <v>50.177</v>
      </c>
      <c r="AL32" s="172">
        <f t="shared" si="4"/>
        <v>36.14727138888889</v>
      </c>
      <c r="AM32">
        <v>5.155</v>
      </c>
      <c r="AP32" s="173">
        <f t="shared" si="5"/>
      </c>
    </row>
    <row r="33" spans="1:42" ht="15.75">
      <c r="A33" t="s">
        <v>71</v>
      </c>
      <c r="B33" t="s">
        <v>285</v>
      </c>
      <c r="C33" t="s">
        <v>481</v>
      </c>
      <c r="D33">
        <v>2</v>
      </c>
      <c r="E33">
        <v>47</v>
      </c>
      <c r="F33">
        <v>55.9224</v>
      </c>
      <c r="G33" s="172">
        <f t="shared" si="0"/>
        <v>2.7988673333333334</v>
      </c>
      <c r="H33">
        <v>-12</v>
      </c>
      <c r="I33">
        <v>27</v>
      </c>
      <c r="J33">
        <v>38.337</v>
      </c>
      <c r="K33" s="172">
        <f t="shared" si="1"/>
        <v>-12.460649166666666</v>
      </c>
      <c r="L33" t="s">
        <v>1059</v>
      </c>
      <c r="M33">
        <v>6.815</v>
      </c>
      <c r="N33">
        <v>1.586</v>
      </c>
      <c r="O33" s="1"/>
      <c r="P33" s="1"/>
      <c r="Q33" t="s">
        <v>698</v>
      </c>
      <c r="R33">
        <v>2</v>
      </c>
      <c r="S33">
        <v>41</v>
      </c>
      <c r="T33">
        <v>34.129</v>
      </c>
      <c r="U33" s="173">
        <f t="shared" si="2"/>
        <v>2.692813611111111</v>
      </c>
      <c r="V33">
        <v>-14</v>
      </c>
      <c r="W33">
        <v>32</v>
      </c>
      <c r="X33">
        <v>57.393</v>
      </c>
      <c r="Y33" s="172">
        <f t="shared" si="6"/>
        <v>-14.549275833333333</v>
      </c>
      <c r="Z33">
        <v>5.973</v>
      </c>
      <c r="AA33">
        <v>0.423</v>
      </c>
      <c r="AB33" s="1"/>
      <c r="AC33" s="1"/>
      <c r="AD33" t="s">
        <v>885</v>
      </c>
      <c r="AE33">
        <v>2</v>
      </c>
      <c r="AF33">
        <v>41</v>
      </c>
      <c r="AG33">
        <v>30.1727</v>
      </c>
      <c r="AH33" s="173">
        <f t="shared" si="3"/>
        <v>2.691714638888889</v>
      </c>
      <c r="AI33">
        <v>-15</v>
      </c>
      <c r="AJ33">
        <v>6</v>
      </c>
      <c r="AK33">
        <v>2.528</v>
      </c>
      <c r="AL33" s="172">
        <f t="shared" si="4"/>
        <v>-15.100702222222221</v>
      </c>
      <c r="AM33">
        <v>7.267</v>
      </c>
      <c r="AN33" s="173"/>
      <c r="AP33" s="173">
        <f t="shared" si="5"/>
      </c>
    </row>
    <row r="34" spans="1:42" ht="15.75">
      <c r="A34" t="s">
        <v>72</v>
      </c>
      <c r="B34" t="s">
        <v>286</v>
      </c>
      <c r="C34" t="s">
        <v>482</v>
      </c>
      <c r="D34">
        <v>2</v>
      </c>
      <c r="E34">
        <v>52</v>
      </c>
      <c r="F34">
        <v>14.1849</v>
      </c>
      <c r="G34" s="172">
        <f t="shared" si="0"/>
        <v>2.8706069166666666</v>
      </c>
      <c r="H34">
        <v>-8</v>
      </c>
      <c r="I34">
        <v>16</v>
      </c>
      <c r="J34">
        <v>1.445</v>
      </c>
      <c r="K34" s="172">
        <f t="shared" si="1"/>
        <v>-8.267068055555557</v>
      </c>
      <c r="L34" t="s">
        <v>1059</v>
      </c>
      <c r="M34">
        <v>6.93</v>
      </c>
      <c r="N34">
        <v>1.64</v>
      </c>
      <c r="O34" s="1"/>
      <c r="P34" s="1"/>
      <c r="Q34" t="s">
        <v>699</v>
      </c>
      <c r="R34">
        <v>3</v>
      </c>
      <c r="S34">
        <v>1</v>
      </c>
      <c r="T34">
        <v>56.119</v>
      </c>
      <c r="U34" s="173">
        <f t="shared" si="2"/>
        <v>3.032255277777778</v>
      </c>
      <c r="V34">
        <v>-9</v>
      </c>
      <c r="W34">
        <v>57</v>
      </c>
      <c r="X34">
        <v>41.064</v>
      </c>
      <c r="Y34" s="172">
        <f t="shared" si="6"/>
        <v>-9.961406666666665</v>
      </c>
      <c r="Z34">
        <v>5.823</v>
      </c>
      <c r="AA34">
        <v>1.104</v>
      </c>
      <c r="AB34" s="1"/>
      <c r="AC34" s="1"/>
      <c r="AD34" t="s">
        <v>886</v>
      </c>
      <c r="AE34">
        <v>3</v>
      </c>
      <c r="AF34">
        <v>2</v>
      </c>
      <c r="AG34">
        <v>42.2748</v>
      </c>
      <c r="AH34" s="173">
        <f t="shared" si="3"/>
        <v>3.0450763333333333</v>
      </c>
      <c r="AI34">
        <v>-7</v>
      </c>
      <c r="AJ34">
        <v>41</v>
      </c>
      <c r="AK34">
        <v>7.698</v>
      </c>
      <c r="AL34" s="172">
        <f t="shared" si="4"/>
        <v>-7.6854716666666665</v>
      </c>
      <c r="AM34">
        <v>5.315</v>
      </c>
      <c r="AP34" s="173">
        <f t="shared" si="5"/>
      </c>
    </row>
    <row r="35" spans="1:42" ht="15.75">
      <c r="A35" t="s">
        <v>73</v>
      </c>
      <c r="B35" t="s">
        <v>287</v>
      </c>
      <c r="C35" t="s">
        <v>483</v>
      </c>
      <c r="D35">
        <v>2</v>
      </c>
      <c r="E35">
        <v>55</v>
      </c>
      <c r="F35">
        <v>48.4978</v>
      </c>
      <c r="G35" s="172">
        <f t="shared" si="0"/>
        <v>2.9301382777777776</v>
      </c>
      <c r="H35">
        <v>18</v>
      </c>
      <c r="I35">
        <v>19</v>
      </c>
      <c r="J35">
        <v>53.903</v>
      </c>
      <c r="K35" s="172">
        <f t="shared" si="1"/>
        <v>18.33163972222222</v>
      </c>
      <c r="L35" t="s">
        <v>1069</v>
      </c>
      <c r="M35">
        <v>5.815</v>
      </c>
      <c r="N35">
        <v>1.452</v>
      </c>
      <c r="O35" s="1"/>
      <c r="P35" s="1"/>
      <c r="Q35" t="s">
        <v>700</v>
      </c>
      <c r="R35">
        <v>2</v>
      </c>
      <c r="S35">
        <v>48</v>
      </c>
      <c r="T35">
        <v>32.0893</v>
      </c>
      <c r="U35" s="173">
        <f t="shared" si="2"/>
        <v>2.808913694444444</v>
      </c>
      <c r="V35">
        <v>18</v>
      </c>
      <c r="W35">
        <v>17</v>
      </c>
      <c r="X35">
        <v>1.646</v>
      </c>
      <c r="Y35" s="172">
        <f t="shared" si="6"/>
        <v>18.28379055555556</v>
      </c>
      <c r="Z35">
        <v>5.847</v>
      </c>
      <c r="AA35">
        <v>1.13</v>
      </c>
      <c r="AB35" s="1"/>
      <c r="AC35" s="1"/>
      <c r="AD35" t="s">
        <v>887</v>
      </c>
      <c r="AE35">
        <v>2</v>
      </c>
      <c r="AF35">
        <v>56</v>
      </c>
      <c r="AG35">
        <v>26.1549</v>
      </c>
      <c r="AH35" s="173">
        <f t="shared" si="3"/>
        <v>2.9405985833333337</v>
      </c>
      <c r="AI35">
        <v>18</v>
      </c>
      <c r="AJ35">
        <v>1</v>
      </c>
      <c r="AK35">
        <v>23.228</v>
      </c>
      <c r="AL35" s="172">
        <f t="shared" si="4"/>
        <v>18.023118888888888</v>
      </c>
      <c r="AM35">
        <v>5.616</v>
      </c>
      <c r="AP35" s="173">
        <f t="shared" si="5"/>
      </c>
    </row>
    <row r="36" spans="1:42" ht="15.75">
      <c r="A36" t="s">
        <v>74</v>
      </c>
      <c r="B36" t="s">
        <v>288</v>
      </c>
      <c r="C36" t="s">
        <v>484</v>
      </c>
      <c r="D36">
        <v>2</v>
      </c>
      <c r="E36">
        <v>57</v>
      </c>
      <c r="F36">
        <v>4.5753</v>
      </c>
      <c r="G36" s="172">
        <f t="shared" si="0"/>
        <v>2.9512709166666666</v>
      </c>
      <c r="H36">
        <v>4</v>
      </c>
      <c r="I36">
        <v>30</v>
      </c>
      <c r="J36">
        <v>3.708</v>
      </c>
      <c r="K36" s="172">
        <f t="shared" si="1"/>
        <v>4.50103</v>
      </c>
      <c r="L36" t="s">
        <v>1062</v>
      </c>
      <c r="M36">
        <v>6.125</v>
      </c>
      <c r="N36">
        <v>1.675</v>
      </c>
      <c r="O36" s="1"/>
      <c r="P36" s="1"/>
      <c r="Q36" t="s">
        <v>701</v>
      </c>
      <c r="R36">
        <v>3</v>
      </c>
      <c r="S36">
        <v>1</v>
      </c>
      <c r="T36">
        <v>52.3033</v>
      </c>
      <c r="U36" s="173">
        <f t="shared" si="2"/>
        <v>3.031195361111111</v>
      </c>
      <c r="V36">
        <v>5</v>
      </c>
      <c r="W36">
        <v>20</v>
      </c>
      <c r="X36">
        <v>10.145</v>
      </c>
      <c r="Y36" s="172">
        <f t="shared" si="6"/>
        <v>5.336151388888888</v>
      </c>
      <c r="Z36">
        <v>6.243</v>
      </c>
      <c r="AA36">
        <v>1.041</v>
      </c>
      <c r="AB36" s="1"/>
      <c r="AC36" s="1"/>
      <c r="AD36" t="s">
        <v>888</v>
      </c>
      <c r="AE36">
        <v>3</v>
      </c>
      <c r="AF36">
        <v>4</v>
      </c>
      <c r="AG36">
        <v>38.0668</v>
      </c>
      <c r="AH36" s="173">
        <f t="shared" si="3"/>
        <v>3.077240777777778</v>
      </c>
      <c r="AI36">
        <v>1</v>
      </c>
      <c r="AJ36">
        <v>51</v>
      </c>
      <c r="AK36">
        <v>48.974</v>
      </c>
      <c r="AL36" s="172">
        <f t="shared" si="4"/>
        <v>1.863603888888889</v>
      </c>
      <c r="AM36">
        <v>6.051</v>
      </c>
      <c r="AN36" s="173"/>
      <c r="AP36" s="173">
        <f t="shared" si="5"/>
      </c>
    </row>
    <row r="37" spans="1:42" ht="15.75">
      <c r="A37" t="s">
        <v>1283</v>
      </c>
      <c r="B37" t="s">
        <v>1284</v>
      </c>
      <c r="C37" t="s">
        <v>1285</v>
      </c>
      <c r="D37">
        <v>3</v>
      </c>
      <c r="E37">
        <v>4</v>
      </c>
      <c r="F37">
        <v>47.8</v>
      </c>
      <c r="G37" s="172">
        <f t="shared" si="0"/>
        <v>3.0799444444444446</v>
      </c>
      <c r="H37">
        <v>53</v>
      </c>
      <c r="I37">
        <v>30</v>
      </c>
      <c r="J37">
        <v>23</v>
      </c>
      <c r="K37" s="172">
        <f t="shared" si="1"/>
        <v>53.506388888888885</v>
      </c>
      <c r="L37" t="s">
        <v>1286</v>
      </c>
      <c r="M37">
        <v>2.929</v>
      </c>
      <c r="N37">
        <v>0.701</v>
      </c>
      <c r="O37" s="1"/>
      <c r="P37" s="1"/>
      <c r="Q37" t="s">
        <v>1287</v>
      </c>
      <c r="R37">
        <v>2</v>
      </c>
      <c r="S37">
        <v>54</v>
      </c>
      <c r="T37">
        <v>15.5</v>
      </c>
      <c r="U37" s="173">
        <f t="shared" si="2"/>
        <v>2.9043055555555553</v>
      </c>
      <c r="V37">
        <v>52</v>
      </c>
      <c r="W37">
        <v>45</v>
      </c>
      <c r="X37">
        <v>45</v>
      </c>
      <c r="Y37" s="172">
        <f t="shared" si="6"/>
        <v>52.7625</v>
      </c>
      <c r="Z37">
        <v>3.95</v>
      </c>
      <c r="AA37">
        <v>0.742</v>
      </c>
      <c r="AB37" s="1"/>
      <c r="AC37" s="1"/>
      <c r="AD37" t="s">
        <v>1288</v>
      </c>
      <c r="AE37">
        <v>3</v>
      </c>
      <c r="AF37">
        <v>9</v>
      </c>
      <c r="AG37">
        <v>4</v>
      </c>
      <c r="AH37" s="173">
        <f t="shared" si="3"/>
        <v>3.151111111111111</v>
      </c>
      <c r="AI37">
        <v>49</v>
      </c>
      <c r="AJ37">
        <v>36</v>
      </c>
      <c r="AK37">
        <v>48</v>
      </c>
      <c r="AL37" s="172">
        <f t="shared" si="4"/>
        <v>49.61333333333334</v>
      </c>
      <c r="AM37">
        <v>4.047</v>
      </c>
      <c r="AN37" s="173"/>
      <c r="AP37" s="173">
        <f t="shared" si="5"/>
      </c>
    </row>
    <row r="38" spans="1:42" ht="15.75">
      <c r="A38" t="s">
        <v>75</v>
      </c>
      <c r="B38" t="s">
        <v>289</v>
      </c>
      <c r="C38" t="s">
        <v>485</v>
      </c>
      <c r="D38">
        <v>3</v>
      </c>
      <c r="E38">
        <v>5</v>
      </c>
      <c r="F38">
        <v>10.5934</v>
      </c>
      <c r="G38" s="172">
        <f t="shared" si="0"/>
        <v>3.0862759444444445</v>
      </c>
      <c r="H38">
        <v>38</v>
      </c>
      <c r="I38">
        <v>50</v>
      </c>
      <c r="J38">
        <v>24.986</v>
      </c>
      <c r="K38" s="172">
        <f t="shared" si="1"/>
        <v>38.840273888888895</v>
      </c>
      <c r="L38" t="s">
        <v>1070</v>
      </c>
      <c r="M38">
        <v>3.391</v>
      </c>
      <c r="N38">
        <v>1.646</v>
      </c>
      <c r="O38" s="1"/>
      <c r="P38" s="1"/>
      <c r="Q38" t="s">
        <v>702</v>
      </c>
      <c r="R38">
        <v>3</v>
      </c>
      <c r="S38">
        <v>11</v>
      </c>
      <c r="T38">
        <v>17.3816</v>
      </c>
      <c r="U38" s="173">
        <f t="shared" si="2"/>
        <v>3.1881615555555554</v>
      </c>
      <c r="V38">
        <v>39</v>
      </c>
      <c r="W38">
        <v>36</v>
      </c>
      <c r="X38">
        <v>41.697</v>
      </c>
      <c r="Y38" s="172">
        <f t="shared" si="6"/>
        <v>39.611582500000004</v>
      </c>
      <c r="Z38">
        <v>4.608</v>
      </c>
      <c r="AA38">
        <v>1.115</v>
      </c>
      <c r="AB38" s="1"/>
      <c r="AC38" s="1"/>
      <c r="AD38" t="s">
        <v>889</v>
      </c>
      <c r="AE38">
        <v>2</v>
      </c>
      <c r="AF38">
        <v>58</v>
      </c>
      <c r="AG38">
        <v>2.328</v>
      </c>
      <c r="AH38" s="173">
        <f t="shared" si="3"/>
        <v>2.9673133333333332</v>
      </c>
      <c r="AI38">
        <v>38</v>
      </c>
      <c r="AJ38">
        <v>36</v>
      </c>
      <c r="AK38">
        <v>53.732</v>
      </c>
      <c r="AL38" s="172">
        <f t="shared" si="4"/>
        <v>38.61492555555556</v>
      </c>
      <c r="AM38">
        <v>6.036</v>
      </c>
      <c r="AN38" s="173"/>
      <c r="AP38" s="173">
        <f t="shared" si="5"/>
      </c>
    </row>
    <row r="39" spans="1:42" ht="15.75">
      <c r="A39" t="s">
        <v>76</v>
      </c>
      <c r="B39" t="s">
        <v>290</v>
      </c>
      <c r="C39" t="s">
        <v>486</v>
      </c>
      <c r="D39">
        <v>3</v>
      </c>
      <c r="E39">
        <v>8</v>
      </c>
      <c r="F39">
        <v>10.1315</v>
      </c>
      <c r="G39" s="172">
        <f t="shared" si="0"/>
        <v>3.1361476388888887</v>
      </c>
      <c r="H39">
        <v>40</v>
      </c>
      <c r="I39">
        <v>57</v>
      </c>
      <c r="J39">
        <v>20.332</v>
      </c>
      <c r="K39" s="172">
        <f t="shared" si="1"/>
        <v>40.95564777777778</v>
      </c>
      <c r="L39" t="s">
        <v>1071</v>
      </c>
      <c r="M39">
        <v>2.121</v>
      </c>
      <c r="N39">
        <v>0.001</v>
      </c>
      <c r="O39" s="1"/>
      <c r="P39" s="1"/>
      <c r="Q39" t="s">
        <v>703</v>
      </c>
      <c r="R39">
        <v>3</v>
      </c>
      <c r="S39">
        <v>24</v>
      </c>
      <c r="T39">
        <v>19.3703</v>
      </c>
      <c r="U39" s="173">
        <f t="shared" si="2"/>
        <v>3.405380638888889</v>
      </c>
      <c r="V39">
        <v>49</v>
      </c>
      <c r="W39">
        <v>51</v>
      </c>
      <c r="X39">
        <v>40.247</v>
      </c>
      <c r="Y39" s="172">
        <f t="shared" si="6"/>
        <v>49.861179722222225</v>
      </c>
      <c r="Z39">
        <v>1.795</v>
      </c>
      <c r="AA39">
        <v>0.481</v>
      </c>
      <c r="AB39" s="1"/>
      <c r="AC39" s="1"/>
      <c r="AD39" t="s">
        <v>890</v>
      </c>
      <c r="AE39">
        <v>3</v>
      </c>
      <c r="AF39">
        <v>9</v>
      </c>
      <c r="AG39">
        <v>29.7715</v>
      </c>
      <c r="AH39" s="173">
        <f t="shared" si="3"/>
        <v>3.158269861111111</v>
      </c>
      <c r="AI39">
        <v>44</v>
      </c>
      <c r="AJ39">
        <v>51</v>
      </c>
      <c r="AK39">
        <v>27.157</v>
      </c>
      <c r="AL39" s="172">
        <f t="shared" si="4"/>
        <v>44.85754361111111</v>
      </c>
      <c r="AM39">
        <v>3.803</v>
      </c>
      <c r="AP39" s="173">
        <f t="shared" si="5"/>
      </c>
    </row>
    <row r="40" spans="1:42" ht="15.75">
      <c r="A40" t="s">
        <v>1528</v>
      </c>
      <c r="B40" t="s">
        <v>1529</v>
      </c>
      <c r="C40"/>
      <c r="D40">
        <v>3</v>
      </c>
      <c r="E40">
        <v>29</v>
      </c>
      <c r="F40">
        <v>54.7</v>
      </c>
      <c r="G40" s="172">
        <f t="shared" si="0"/>
        <v>3.498527777777778</v>
      </c>
      <c r="H40">
        <v>58</v>
      </c>
      <c r="I40">
        <v>52</v>
      </c>
      <c r="J40">
        <v>44</v>
      </c>
      <c r="K40" s="172">
        <f t="shared" si="1"/>
        <v>58.87888888888889</v>
      </c>
      <c r="L40" t="s">
        <v>1499</v>
      </c>
      <c r="M40">
        <v>4.544</v>
      </c>
      <c r="N40">
        <v>0.56</v>
      </c>
      <c r="O40" s="1"/>
      <c r="P40" s="1"/>
      <c r="Q40" t="s">
        <v>1530</v>
      </c>
      <c r="R40">
        <v>3</v>
      </c>
      <c r="S40">
        <v>46</v>
      </c>
      <c r="T40">
        <v>2.3</v>
      </c>
      <c r="U40" s="173">
        <f t="shared" si="2"/>
        <v>3.7673055555555557</v>
      </c>
      <c r="V40">
        <v>63</v>
      </c>
      <c r="W40">
        <v>20</v>
      </c>
      <c r="X40">
        <v>42</v>
      </c>
      <c r="Y40" s="172">
        <f t="shared" si="6"/>
        <v>63.345</v>
      </c>
      <c r="Z40">
        <v>4.8</v>
      </c>
      <c r="AA40">
        <v>0.8</v>
      </c>
      <c r="AB40" s="1"/>
      <c r="AC40" s="1"/>
      <c r="AD40" t="s">
        <v>1531</v>
      </c>
      <c r="AE40">
        <v>4</v>
      </c>
      <c r="AF40">
        <v>20</v>
      </c>
      <c r="AG40">
        <v>40.3</v>
      </c>
      <c r="AH40" s="173">
        <f t="shared" si="3"/>
        <v>4.3445277777777775</v>
      </c>
      <c r="AI40">
        <v>65</v>
      </c>
      <c r="AJ40">
        <v>8</v>
      </c>
      <c r="AK40">
        <v>26</v>
      </c>
      <c r="AL40" s="172">
        <f t="shared" si="4"/>
        <v>65.14055555555557</v>
      </c>
      <c r="AM40">
        <v>5.273</v>
      </c>
      <c r="AN40" s="173"/>
      <c r="AP40" s="173">
        <f t="shared" si="5"/>
      </c>
    </row>
    <row r="41" spans="1:42" ht="15.75">
      <c r="A41" t="s">
        <v>77</v>
      </c>
      <c r="B41" t="s">
        <v>291</v>
      </c>
      <c r="C41" t="s">
        <v>487</v>
      </c>
      <c r="D41">
        <v>3</v>
      </c>
      <c r="E41">
        <v>45</v>
      </c>
      <c r="F41">
        <v>34.447</v>
      </c>
      <c r="G41" s="172">
        <f t="shared" si="0"/>
        <v>3.7595686111111113</v>
      </c>
      <c r="H41">
        <v>24</v>
      </c>
      <c r="I41">
        <v>27</v>
      </c>
      <c r="J41">
        <v>48.32</v>
      </c>
      <c r="K41" s="172">
        <f t="shared" si="1"/>
        <v>24.46342222222222</v>
      </c>
      <c r="L41" t="s">
        <v>1220</v>
      </c>
      <c r="M41">
        <v>8.592</v>
      </c>
      <c r="N41">
        <v>0.351</v>
      </c>
      <c r="O41" s="1"/>
      <c r="P41" s="1"/>
      <c r="Q41" t="s">
        <v>704</v>
      </c>
      <c r="R41">
        <v>3</v>
      </c>
      <c r="S41">
        <v>44</v>
      </c>
      <c r="T41">
        <v>25.7185</v>
      </c>
      <c r="U41" s="173">
        <f t="shared" si="2"/>
        <v>3.740477361111111</v>
      </c>
      <c r="V41">
        <v>24</v>
      </c>
      <c r="W41">
        <v>23</v>
      </c>
      <c r="X41">
        <v>41</v>
      </c>
      <c r="Y41" s="172">
        <f t="shared" si="6"/>
        <v>24.39472222222222</v>
      </c>
      <c r="Z41">
        <v>8.167</v>
      </c>
      <c r="AA41">
        <v>0.268</v>
      </c>
      <c r="AB41" s="1"/>
      <c r="AC41" s="1"/>
      <c r="AD41" t="s">
        <v>891</v>
      </c>
      <c r="AE41">
        <v>3</v>
      </c>
      <c r="AF41">
        <v>49</v>
      </c>
      <c r="AG41">
        <v>56.5951</v>
      </c>
      <c r="AH41" s="173">
        <f t="shared" si="3"/>
        <v>3.8323875277777777</v>
      </c>
      <c r="AI41">
        <v>24</v>
      </c>
      <c r="AJ41">
        <v>20</v>
      </c>
      <c r="AK41">
        <v>56.385</v>
      </c>
      <c r="AL41" s="172">
        <f t="shared" si="4"/>
        <v>24.348995833333333</v>
      </c>
      <c r="AM41">
        <v>7.54</v>
      </c>
      <c r="AN41" s="173"/>
      <c r="AP41" s="173">
        <f t="shared" si="5"/>
      </c>
    </row>
    <row r="42" spans="1:42" ht="15.75">
      <c r="A42" t="s">
        <v>79</v>
      </c>
      <c r="B42" t="s">
        <v>293</v>
      </c>
      <c r="C42" t="s">
        <v>489</v>
      </c>
      <c r="D42">
        <v>3</v>
      </c>
      <c r="E42">
        <v>46</v>
      </c>
      <c r="F42">
        <v>8.5356</v>
      </c>
      <c r="G42" s="172">
        <f t="shared" si="0"/>
        <v>3.7690376666666667</v>
      </c>
      <c r="H42">
        <v>-12</v>
      </c>
      <c r="I42">
        <v>6</v>
      </c>
      <c r="J42">
        <v>5.722</v>
      </c>
      <c r="K42" s="172">
        <f t="shared" si="1"/>
        <v>-12.101589444444445</v>
      </c>
      <c r="L42" t="s">
        <v>1072</v>
      </c>
      <c r="M42">
        <v>4.422</v>
      </c>
      <c r="N42">
        <v>1.627</v>
      </c>
      <c r="O42" s="187">
        <v>0.914</v>
      </c>
      <c r="P42" s="187">
        <v>0.974</v>
      </c>
      <c r="Q42" t="s">
        <v>706</v>
      </c>
      <c r="R42">
        <v>3</v>
      </c>
      <c r="S42">
        <v>59</v>
      </c>
      <c r="T42">
        <v>30.1317</v>
      </c>
      <c r="U42" s="173">
        <f t="shared" si="2"/>
        <v>3.99170325</v>
      </c>
      <c r="V42">
        <v>-12</v>
      </c>
      <c r="W42">
        <v>34</v>
      </c>
      <c r="X42">
        <v>27.929</v>
      </c>
      <c r="Y42" s="172">
        <f t="shared" si="6"/>
        <v>-12.574424722222222</v>
      </c>
      <c r="Z42">
        <v>5.6</v>
      </c>
      <c r="AA42">
        <v>1.48</v>
      </c>
      <c r="AB42" s="1"/>
      <c r="AC42" s="1"/>
      <c r="AD42" t="s">
        <v>893</v>
      </c>
      <c r="AE42">
        <v>4</v>
      </c>
      <c r="AF42">
        <v>4</v>
      </c>
      <c r="AG42">
        <v>22.7159</v>
      </c>
      <c r="AH42" s="173">
        <f t="shared" si="3"/>
        <v>4.072976638888889</v>
      </c>
      <c r="AI42">
        <v>-12</v>
      </c>
      <c r="AJ42">
        <v>47</v>
      </c>
      <c r="AK42">
        <v>32.263</v>
      </c>
      <c r="AL42" s="172">
        <f t="shared" si="4"/>
        <v>-12.792295277777777</v>
      </c>
      <c r="AM42">
        <v>5.621</v>
      </c>
      <c r="AN42" s="173"/>
      <c r="AP42" s="173">
        <f t="shared" si="5"/>
      </c>
    </row>
    <row r="43" spans="1:42" ht="15.75">
      <c r="A43" t="s">
        <v>80</v>
      </c>
      <c r="B43" t="s">
        <v>294</v>
      </c>
      <c r="C43" t="s">
        <v>490</v>
      </c>
      <c r="D43">
        <v>3</v>
      </c>
      <c r="E43">
        <v>48</v>
      </c>
      <c r="F43">
        <v>6.5406</v>
      </c>
      <c r="G43" s="172">
        <f t="shared" si="0"/>
        <v>3.801816833333333</v>
      </c>
      <c r="H43">
        <v>24</v>
      </c>
      <c r="I43">
        <v>59</v>
      </c>
      <c r="J43">
        <v>18.3</v>
      </c>
      <c r="K43" s="172">
        <f t="shared" si="1"/>
        <v>24.98841666666667</v>
      </c>
      <c r="L43" t="s">
        <v>1073</v>
      </c>
      <c r="M43">
        <v>6.45</v>
      </c>
      <c r="N43">
        <v>1.701</v>
      </c>
      <c r="O43" s="1"/>
      <c r="P43" s="1"/>
      <c r="Q43" t="s">
        <v>707</v>
      </c>
      <c r="R43">
        <v>3</v>
      </c>
      <c r="S43">
        <v>48</v>
      </c>
      <c r="T43">
        <v>56.9411</v>
      </c>
      <c r="U43" s="173">
        <f t="shared" si="2"/>
        <v>3.815816972222222</v>
      </c>
      <c r="V43">
        <v>23</v>
      </c>
      <c r="W43">
        <v>51</v>
      </c>
      <c r="X43">
        <v>25.687</v>
      </c>
      <c r="Y43" s="172">
        <f t="shared" si="6"/>
        <v>23.85713527777778</v>
      </c>
      <c r="Z43">
        <v>6.47</v>
      </c>
      <c r="AA43">
        <v>0.42</v>
      </c>
      <c r="AB43" s="1"/>
      <c r="AC43" s="1"/>
      <c r="AD43" t="s">
        <v>894</v>
      </c>
      <c r="AE43">
        <v>3</v>
      </c>
      <c r="AF43">
        <v>43</v>
      </c>
      <c r="AG43">
        <v>46.0195</v>
      </c>
      <c r="AH43" s="173">
        <f t="shared" si="3"/>
        <v>3.729449861111111</v>
      </c>
      <c r="AI43">
        <v>26</v>
      </c>
      <c r="AJ43">
        <v>22</v>
      </c>
      <c r="AK43">
        <v>52.047</v>
      </c>
      <c r="AL43" s="172">
        <f t="shared" si="4"/>
        <v>26.381124166666666</v>
      </c>
      <c r="AM43">
        <v>7.28</v>
      </c>
      <c r="AN43" s="173"/>
      <c r="AP43" s="173">
        <f t="shared" si="5"/>
      </c>
    </row>
    <row r="44" spans="1:42" ht="15.75">
      <c r="A44" t="s">
        <v>78</v>
      </c>
      <c r="B44" t="s">
        <v>292</v>
      </c>
      <c r="C44" t="s">
        <v>488</v>
      </c>
      <c r="D44">
        <v>3</v>
      </c>
      <c r="E44">
        <v>49</v>
      </c>
      <c r="F44">
        <v>31.2819</v>
      </c>
      <c r="G44" s="172">
        <f t="shared" si="0"/>
        <v>3.825356083333333</v>
      </c>
      <c r="H44">
        <v>65</v>
      </c>
      <c r="I44">
        <v>31</v>
      </c>
      <c r="J44">
        <v>33.501</v>
      </c>
      <c r="K44" s="172">
        <f t="shared" si="1"/>
        <v>65.5259725</v>
      </c>
      <c r="L44" t="s">
        <v>1221</v>
      </c>
      <c r="M44">
        <v>4.45</v>
      </c>
      <c r="N44">
        <v>1.88</v>
      </c>
      <c r="O44" s="1"/>
      <c r="P44" s="1"/>
      <c r="Q44" t="s">
        <v>705</v>
      </c>
      <c r="R44">
        <v>3</v>
      </c>
      <c r="S44">
        <v>46</v>
      </c>
      <c r="T44">
        <v>2.3314</v>
      </c>
      <c r="U44" s="173">
        <f t="shared" si="2"/>
        <v>3.7673142777777775</v>
      </c>
      <c r="V44">
        <v>63</v>
      </c>
      <c r="W44">
        <v>20</v>
      </c>
      <c r="X44">
        <v>42.17</v>
      </c>
      <c r="Y44" s="172">
        <f t="shared" si="6"/>
        <v>63.34504722222223</v>
      </c>
      <c r="Z44">
        <v>4.799</v>
      </c>
      <c r="AA44">
        <v>0.788</v>
      </c>
      <c r="AB44" s="1"/>
      <c r="AC44" s="1"/>
      <c r="AD44" t="s">
        <v>892</v>
      </c>
      <c r="AE44">
        <v>3</v>
      </c>
      <c r="AF44">
        <v>57</v>
      </c>
      <c r="AG44">
        <v>8.2886</v>
      </c>
      <c r="AH44" s="173">
        <f t="shared" si="3"/>
        <v>3.952302388888889</v>
      </c>
      <c r="AI44">
        <v>61</v>
      </c>
      <c r="AJ44">
        <v>6</v>
      </c>
      <c r="AK44">
        <v>31.978</v>
      </c>
      <c r="AL44" s="172">
        <f t="shared" si="4"/>
        <v>61.10888277777778</v>
      </c>
      <c r="AM44">
        <v>4.99</v>
      </c>
      <c r="AN44" s="177"/>
      <c r="AP44" s="173">
        <f t="shared" si="5"/>
      </c>
    </row>
    <row r="45" spans="1:42" ht="15.75">
      <c r="A45" t="s">
        <v>81</v>
      </c>
      <c r="B45" t="s">
        <v>295</v>
      </c>
      <c r="C45" t="s">
        <v>491</v>
      </c>
      <c r="D45">
        <v>3</v>
      </c>
      <c r="E45">
        <v>55</v>
      </c>
      <c r="F45">
        <v>23.0773</v>
      </c>
      <c r="G45" s="172">
        <f t="shared" si="0"/>
        <v>3.9230770277777776</v>
      </c>
      <c r="H45">
        <v>31</v>
      </c>
      <c r="I45">
        <v>2</v>
      </c>
      <c r="J45">
        <v>45.014</v>
      </c>
      <c r="K45" s="172">
        <f t="shared" si="1"/>
        <v>31.045837222222225</v>
      </c>
      <c r="L45" t="s">
        <v>1222</v>
      </c>
      <c r="M45">
        <v>6.191</v>
      </c>
      <c r="N45">
        <v>0.274</v>
      </c>
      <c r="O45" s="1"/>
      <c r="P45" s="1"/>
      <c r="Q45" t="s">
        <v>708</v>
      </c>
      <c r="R45">
        <v>3</v>
      </c>
      <c r="S45">
        <v>32</v>
      </c>
      <c r="T45">
        <v>40.0169</v>
      </c>
      <c r="U45" s="173">
        <f t="shared" si="2"/>
        <v>3.5444491388888886</v>
      </c>
      <c r="V45">
        <v>35</v>
      </c>
      <c r="W45">
        <v>27</v>
      </c>
      <c r="X45">
        <v>42.225</v>
      </c>
      <c r="Y45" s="172">
        <f t="shared" si="6"/>
        <v>35.46172916666667</v>
      </c>
      <c r="Z45">
        <v>5.896</v>
      </c>
      <c r="AA45">
        <v>-0.065</v>
      </c>
      <c r="AB45" s="1"/>
      <c r="AC45" s="1"/>
      <c r="AD45" t="s">
        <v>895</v>
      </c>
      <c r="AE45">
        <v>3</v>
      </c>
      <c r="AF45">
        <v>47</v>
      </c>
      <c r="AG45">
        <v>52.6657</v>
      </c>
      <c r="AH45" s="173">
        <f t="shared" si="3"/>
        <v>3.7979626944444442</v>
      </c>
      <c r="AI45">
        <v>33</v>
      </c>
      <c r="AJ45">
        <v>35</v>
      </c>
      <c r="AK45">
        <v>59.539</v>
      </c>
      <c r="AL45" s="172">
        <f t="shared" si="4"/>
        <v>33.599871944444445</v>
      </c>
      <c r="AM45">
        <v>6.562</v>
      </c>
      <c r="AN45" s="173"/>
      <c r="AP45" s="173">
        <f t="shared" si="5"/>
      </c>
    </row>
    <row r="46" spans="1:42" ht="15.75">
      <c r="A46" t="s">
        <v>1050</v>
      </c>
      <c r="B46" t="s">
        <v>1051</v>
      </c>
      <c r="C46" t="s">
        <v>1029</v>
      </c>
      <c r="D46">
        <v>4</v>
      </c>
      <c r="E46">
        <v>18</v>
      </c>
      <c r="F46">
        <v>14.62</v>
      </c>
      <c r="G46" s="172">
        <f t="shared" si="0"/>
        <v>4.304061111111111</v>
      </c>
      <c r="H46">
        <v>50</v>
      </c>
      <c r="I46">
        <v>17</v>
      </c>
      <c r="J46">
        <v>43.8</v>
      </c>
      <c r="K46" s="172">
        <f t="shared" si="1"/>
        <v>50.2955</v>
      </c>
      <c r="L46" t="s">
        <v>1074</v>
      </c>
      <c r="M46">
        <v>4.598</v>
      </c>
      <c r="N46">
        <v>0.054</v>
      </c>
      <c r="O46" s="1"/>
      <c r="P46" s="1"/>
      <c r="Q46" t="s">
        <v>1138</v>
      </c>
      <c r="R46">
        <v>4</v>
      </c>
      <c r="S46">
        <v>6</v>
      </c>
      <c r="T46">
        <v>35.044</v>
      </c>
      <c r="U46" s="173">
        <f t="shared" si="2"/>
        <v>4.109734444444444</v>
      </c>
      <c r="V46">
        <v>50</v>
      </c>
      <c r="W46">
        <v>21</v>
      </c>
      <c r="X46">
        <v>4.55</v>
      </c>
      <c r="Y46" s="172">
        <f t="shared" si="6"/>
        <v>50.35126388888889</v>
      </c>
      <c r="Z46">
        <v>4.285</v>
      </c>
      <c r="AA46">
        <v>-0.013</v>
      </c>
      <c r="AB46" s="1"/>
      <c r="AC46" s="1"/>
      <c r="AD46" t="s">
        <v>1139</v>
      </c>
      <c r="AE46">
        <v>4</v>
      </c>
      <c r="AF46">
        <v>16</v>
      </c>
      <c r="AG46">
        <v>43.087</v>
      </c>
      <c r="AH46" s="173">
        <f t="shared" si="3"/>
        <v>4.278635277777778</v>
      </c>
      <c r="AI46">
        <v>53</v>
      </c>
      <c r="AJ46">
        <v>36</v>
      </c>
      <c r="AK46">
        <v>42.47</v>
      </c>
      <c r="AL46" s="172">
        <f t="shared" si="4"/>
        <v>53.61179722222222</v>
      </c>
      <c r="AM46">
        <v>5.19</v>
      </c>
      <c r="AP46" s="173">
        <f t="shared" si="5"/>
      </c>
    </row>
    <row r="47" spans="1:42" ht="15.75">
      <c r="A47" t="s">
        <v>82</v>
      </c>
      <c r="B47" t="s">
        <v>296</v>
      </c>
      <c r="C47" t="s">
        <v>492</v>
      </c>
      <c r="D47">
        <v>4</v>
      </c>
      <c r="E47">
        <v>21</v>
      </c>
      <c r="F47">
        <v>47.6507</v>
      </c>
      <c r="G47" s="172">
        <f t="shared" si="0"/>
        <v>4.363236305555556</v>
      </c>
      <c r="H47">
        <v>60</v>
      </c>
      <c r="I47">
        <v>44</v>
      </c>
      <c r="J47">
        <v>8.251</v>
      </c>
      <c r="K47" s="172">
        <f t="shared" si="1"/>
        <v>60.73562527777778</v>
      </c>
      <c r="L47" t="s">
        <v>1066</v>
      </c>
      <c r="M47">
        <v>5.404</v>
      </c>
      <c r="N47">
        <v>1.495</v>
      </c>
      <c r="O47" s="1"/>
      <c r="P47" s="1"/>
      <c r="Q47" t="s">
        <v>709</v>
      </c>
      <c r="R47">
        <v>4</v>
      </c>
      <c r="S47">
        <v>17</v>
      </c>
      <c r="T47">
        <v>8.0987</v>
      </c>
      <c r="U47" s="173">
        <f t="shared" si="2"/>
        <v>4.2855829722222225</v>
      </c>
      <c r="V47">
        <v>57</v>
      </c>
      <c r="W47">
        <v>51</v>
      </c>
      <c r="X47">
        <v>37.278</v>
      </c>
      <c r="Y47" s="172">
        <f t="shared" si="6"/>
        <v>57.860355</v>
      </c>
      <c r="Z47">
        <v>5.706</v>
      </c>
      <c r="AA47">
        <v>1.093</v>
      </c>
      <c r="AB47" s="1"/>
      <c r="AC47" s="1"/>
      <c r="AD47" t="s">
        <v>896</v>
      </c>
      <c r="AE47">
        <v>4</v>
      </c>
      <c r="AF47">
        <v>9</v>
      </c>
      <c r="AG47">
        <v>27.5713</v>
      </c>
      <c r="AH47" s="173">
        <f t="shared" si="3"/>
        <v>4.157658694444445</v>
      </c>
      <c r="AI47">
        <v>59</v>
      </c>
      <c r="AJ47">
        <v>54</v>
      </c>
      <c r="AK47">
        <v>29.055</v>
      </c>
      <c r="AL47" s="172">
        <f t="shared" si="4"/>
        <v>59.90807083333333</v>
      </c>
      <c r="AM47">
        <v>6.305</v>
      </c>
      <c r="AN47" s="173"/>
      <c r="AP47" s="173">
        <f t="shared" si="5"/>
      </c>
    </row>
    <row r="48" spans="1:42" ht="15.75">
      <c r="A48" t="s">
        <v>83</v>
      </c>
      <c r="B48" t="s">
        <v>297</v>
      </c>
      <c r="C48" t="s">
        <v>493</v>
      </c>
      <c r="D48">
        <v>4</v>
      </c>
      <c r="E48">
        <v>23</v>
      </c>
      <c r="F48">
        <v>44.1775</v>
      </c>
      <c r="G48" s="172">
        <f t="shared" si="0"/>
        <v>4.395604861111112</v>
      </c>
      <c r="H48">
        <v>22</v>
      </c>
      <c r="I48">
        <v>57</v>
      </c>
      <c r="J48">
        <v>53.277</v>
      </c>
      <c r="K48" s="172">
        <f t="shared" si="1"/>
        <v>22.964799166666666</v>
      </c>
      <c r="L48" t="s">
        <v>1075</v>
      </c>
      <c r="M48">
        <v>7.027</v>
      </c>
      <c r="N48">
        <v>1.815</v>
      </c>
      <c r="O48" s="1"/>
      <c r="P48" s="1"/>
      <c r="Q48" t="s">
        <v>710</v>
      </c>
      <c r="R48">
        <v>4</v>
      </c>
      <c r="S48">
        <v>24</v>
      </c>
      <c r="T48">
        <v>14.5749</v>
      </c>
      <c r="U48" s="173">
        <f t="shared" si="2"/>
        <v>4.404048583333334</v>
      </c>
      <c r="V48">
        <v>21</v>
      </c>
      <c r="W48">
        <v>44</v>
      </c>
      <c r="X48">
        <v>10.477</v>
      </c>
      <c r="Y48" s="172">
        <f t="shared" si="6"/>
        <v>21.736243611111114</v>
      </c>
      <c r="Z48">
        <v>7.135</v>
      </c>
      <c r="AA48">
        <v>0.518</v>
      </c>
      <c r="AB48" s="1"/>
      <c r="AC48" s="1"/>
      <c r="AD48" t="s">
        <v>897</v>
      </c>
      <c r="AE48">
        <v>4</v>
      </c>
      <c r="AF48">
        <v>21</v>
      </c>
      <c r="AG48">
        <v>35.0767</v>
      </c>
      <c r="AH48" s="173">
        <f t="shared" si="3"/>
        <v>4.359743527777778</v>
      </c>
      <c r="AI48">
        <v>21</v>
      </c>
      <c r="AJ48">
        <v>11</v>
      </c>
      <c r="AK48">
        <v>18.601</v>
      </c>
      <c r="AL48" s="172">
        <f t="shared" si="4"/>
        <v>21.188500277777777</v>
      </c>
      <c r="AM48">
        <v>7.055</v>
      </c>
      <c r="AN48" s="173"/>
      <c r="AP48" s="173">
        <f t="shared" si="5"/>
      </c>
    </row>
    <row r="49" spans="1:42" ht="15.75">
      <c r="A49" t="s">
        <v>1381</v>
      </c>
      <c r="B49" t="s">
        <v>1382</v>
      </c>
      <c r="C49" t="s">
        <v>1383</v>
      </c>
      <c r="D49">
        <v>4</v>
      </c>
      <c r="E49">
        <v>35</v>
      </c>
      <c r="F49">
        <v>55.2</v>
      </c>
      <c r="G49" s="172">
        <f t="shared" si="0"/>
        <v>4.5986666666666665</v>
      </c>
      <c r="H49">
        <v>16</v>
      </c>
      <c r="I49">
        <v>30</v>
      </c>
      <c r="J49">
        <v>33</v>
      </c>
      <c r="K49" s="172">
        <f t="shared" si="1"/>
        <v>16.509166666666665</v>
      </c>
      <c r="L49" t="s">
        <v>1384</v>
      </c>
      <c r="M49">
        <v>0.867</v>
      </c>
      <c r="N49">
        <v>1.538</v>
      </c>
      <c r="O49" s="1"/>
      <c r="P49" s="1"/>
      <c r="Q49" t="s">
        <v>1385</v>
      </c>
      <c r="R49">
        <v>4</v>
      </c>
      <c r="S49">
        <v>28</v>
      </c>
      <c r="T49">
        <v>37</v>
      </c>
      <c r="U49" s="173">
        <f t="shared" si="2"/>
        <v>4.476944444444444</v>
      </c>
      <c r="V49">
        <v>19</v>
      </c>
      <c r="W49">
        <v>10</v>
      </c>
      <c r="X49">
        <v>50</v>
      </c>
      <c r="Y49" s="172">
        <f t="shared" si="6"/>
        <v>19.180555555555557</v>
      </c>
      <c r="Z49">
        <v>3.53</v>
      </c>
      <c r="AA49">
        <v>1.01</v>
      </c>
      <c r="AB49" s="1"/>
      <c r="AC49" s="1"/>
      <c r="AD49" t="s">
        <v>1386</v>
      </c>
      <c r="AE49">
        <v>4</v>
      </c>
      <c r="AF49">
        <v>22</v>
      </c>
      <c r="AG49">
        <v>56</v>
      </c>
      <c r="AH49" s="173">
        <f t="shared" si="3"/>
        <v>4.382222222222222</v>
      </c>
      <c r="AI49">
        <v>17</v>
      </c>
      <c r="AJ49">
        <v>32</v>
      </c>
      <c r="AK49">
        <v>33</v>
      </c>
      <c r="AL49" s="172">
        <f t="shared" si="4"/>
        <v>17.5425</v>
      </c>
      <c r="AM49">
        <v>3.77</v>
      </c>
      <c r="AN49" s="173"/>
      <c r="AO49" s="180"/>
      <c r="AP49" s="173">
        <f t="shared" si="5"/>
      </c>
    </row>
    <row r="50" spans="1:42" ht="15.75">
      <c r="A50" t="s">
        <v>84</v>
      </c>
      <c r="B50" t="s">
        <v>1324</v>
      </c>
      <c r="C50" t="s">
        <v>494</v>
      </c>
      <c r="D50">
        <v>4</v>
      </c>
      <c r="E50">
        <v>52</v>
      </c>
      <c r="F50">
        <v>31.9621</v>
      </c>
      <c r="G50" s="172">
        <f t="shared" si="0"/>
        <v>4.875545027777778</v>
      </c>
      <c r="H50">
        <v>14</v>
      </c>
      <c r="I50">
        <v>15</v>
      </c>
      <c r="J50">
        <v>2.311</v>
      </c>
      <c r="K50" s="172">
        <f t="shared" si="1"/>
        <v>14.250641944444444</v>
      </c>
      <c r="L50" t="s">
        <v>1076</v>
      </c>
      <c r="M50">
        <v>4.727</v>
      </c>
      <c r="N50">
        <v>1.806</v>
      </c>
      <c r="O50" s="1"/>
      <c r="P50" s="1"/>
      <c r="Q50" t="s">
        <v>711</v>
      </c>
      <c r="R50">
        <v>4</v>
      </c>
      <c r="S50">
        <v>56</v>
      </c>
      <c r="T50">
        <v>22.2744</v>
      </c>
      <c r="U50" s="173">
        <f t="shared" si="2"/>
        <v>4.939520666666667</v>
      </c>
      <c r="V50">
        <v>13</v>
      </c>
      <c r="W50">
        <v>30</v>
      </c>
      <c r="X50">
        <v>52.077</v>
      </c>
      <c r="Y50" s="172">
        <f t="shared" si="6"/>
        <v>13.514465833333333</v>
      </c>
      <c r="Z50">
        <v>4.066</v>
      </c>
      <c r="AA50">
        <v>1.158</v>
      </c>
      <c r="AB50" s="1"/>
      <c r="AC50" s="1"/>
      <c r="AD50" t="s">
        <v>898</v>
      </c>
      <c r="AE50">
        <v>4</v>
      </c>
      <c r="AF50">
        <v>57</v>
      </c>
      <c r="AG50">
        <v>22.3406</v>
      </c>
      <c r="AH50" s="173">
        <f t="shared" si="3"/>
        <v>4.956205722222222</v>
      </c>
      <c r="AI50">
        <v>17</v>
      </c>
      <c r="AJ50">
        <v>9</v>
      </c>
      <c r="AK50">
        <v>13.237</v>
      </c>
      <c r="AL50" s="172">
        <f t="shared" si="4"/>
        <v>17.15367694444444</v>
      </c>
      <c r="AM50">
        <v>5.485</v>
      </c>
      <c r="AP50" s="173">
        <f t="shared" si="5"/>
      </c>
    </row>
    <row r="51" spans="1:42" ht="15.75">
      <c r="A51" t="s">
        <v>85</v>
      </c>
      <c r="B51" t="s">
        <v>298</v>
      </c>
      <c r="C51" t="s">
        <v>495</v>
      </c>
      <c r="D51">
        <v>4</v>
      </c>
      <c r="E51">
        <v>53</v>
      </c>
      <c r="F51">
        <v>30.4963</v>
      </c>
      <c r="G51" s="172">
        <f t="shared" si="0"/>
        <v>4.8918045277777775</v>
      </c>
      <c r="H51">
        <v>-66</v>
      </c>
      <c r="I51">
        <v>40</v>
      </c>
      <c r="J51">
        <v>31.489</v>
      </c>
      <c r="K51" s="172">
        <f t="shared" si="1"/>
        <v>-66.67541361111111</v>
      </c>
      <c r="L51" t="s">
        <v>1223</v>
      </c>
      <c r="M51">
        <v>6.402</v>
      </c>
      <c r="N51">
        <v>1.624</v>
      </c>
      <c r="O51" s="1"/>
      <c r="P51" s="1"/>
      <c r="Q51" t="s">
        <v>712</v>
      </c>
      <c r="R51">
        <v>4</v>
      </c>
      <c r="S51">
        <v>44</v>
      </c>
      <c r="T51">
        <v>57.9011</v>
      </c>
      <c r="U51" s="173">
        <f t="shared" si="2"/>
        <v>4.749416972222222</v>
      </c>
      <c r="V51">
        <v>-63</v>
      </c>
      <c r="W51">
        <v>13</v>
      </c>
      <c r="X51">
        <v>46.974</v>
      </c>
      <c r="Y51" s="172">
        <f t="shared" si="6"/>
        <v>-63.229715</v>
      </c>
      <c r="Z51">
        <v>6.462</v>
      </c>
      <c r="AA51">
        <v>1.078</v>
      </c>
      <c r="AB51" s="1"/>
      <c r="AC51" s="1"/>
      <c r="AD51" t="s">
        <v>899</v>
      </c>
      <c r="AE51">
        <v>4</v>
      </c>
      <c r="AF51">
        <v>33</v>
      </c>
      <c r="AG51">
        <v>33.9501</v>
      </c>
      <c r="AH51" s="173">
        <f t="shared" si="3"/>
        <v>4.5594305833333335</v>
      </c>
      <c r="AI51">
        <v>-62</v>
      </c>
      <c r="AJ51">
        <v>49</v>
      </c>
      <c r="AK51">
        <v>25.239</v>
      </c>
      <c r="AL51" s="172">
        <f t="shared" si="4"/>
        <v>-62.8236775</v>
      </c>
      <c r="AM51">
        <v>5.788</v>
      </c>
      <c r="AP51" s="173">
        <f t="shared" si="5"/>
      </c>
    </row>
    <row r="52" spans="1:42" ht="15.75">
      <c r="A52" t="s">
        <v>86</v>
      </c>
      <c r="B52" t="s">
        <v>299</v>
      </c>
      <c r="C52" t="s">
        <v>496</v>
      </c>
      <c r="D52">
        <v>5</v>
      </c>
      <c r="E52">
        <v>1</v>
      </c>
      <c r="F52">
        <v>58.1341</v>
      </c>
      <c r="G52" s="172">
        <f t="shared" si="0"/>
        <v>5.032815027777778</v>
      </c>
      <c r="H52">
        <v>43</v>
      </c>
      <c r="I52">
        <v>49</v>
      </c>
      <c r="J52">
        <v>23.91</v>
      </c>
      <c r="K52" s="172">
        <f t="shared" si="1"/>
        <v>43.82330833333334</v>
      </c>
      <c r="L52" t="s">
        <v>1077</v>
      </c>
      <c r="M52">
        <v>2.984</v>
      </c>
      <c r="N52">
        <v>0.54</v>
      </c>
      <c r="O52" s="1"/>
      <c r="P52" s="1"/>
      <c r="Q52" t="s">
        <v>713</v>
      </c>
      <c r="R52">
        <v>5</v>
      </c>
      <c r="S52">
        <v>19</v>
      </c>
      <c r="T52">
        <v>8.4745</v>
      </c>
      <c r="U52" s="173">
        <f t="shared" si="2"/>
        <v>5.319020694444444</v>
      </c>
      <c r="V52">
        <v>40</v>
      </c>
      <c r="W52">
        <v>5</v>
      </c>
      <c r="X52">
        <v>56.586</v>
      </c>
      <c r="Y52" s="172">
        <f t="shared" si="6"/>
        <v>40.09905166666667</v>
      </c>
      <c r="Z52">
        <v>4.705</v>
      </c>
      <c r="AA52">
        <v>0.624</v>
      </c>
      <c r="AB52" s="1"/>
      <c r="AC52" s="1"/>
      <c r="AD52" t="s">
        <v>900</v>
      </c>
      <c r="AE52">
        <v>5</v>
      </c>
      <c r="AF52">
        <v>6</v>
      </c>
      <c r="AG52">
        <v>30.8928</v>
      </c>
      <c r="AH52" s="173">
        <f t="shared" si="3"/>
        <v>5.108581333333333</v>
      </c>
      <c r="AI52">
        <v>41</v>
      </c>
      <c r="AJ52">
        <v>14</v>
      </c>
      <c r="AK52">
        <v>4.108</v>
      </c>
      <c r="AL52" s="172">
        <f t="shared" si="4"/>
        <v>41.234474444444444</v>
      </c>
      <c r="AM52">
        <v>3.172</v>
      </c>
      <c r="AN52" s="173"/>
      <c r="AP52" s="173">
        <f t="shared" si="5"/>
      </c>
    </row>
    <row r="53" spans="1:42" ht="15.75">
      <c r="A53" t="s">
        <v>87</v>
      </c>
      <c r="B53" t="s">
        <v>1325</v>
      </c>
      <c r="C53" t="s">
        <v>497</v>
      </c>
      <c r="D53">
        <v>5</v>
      </c>
      <c r="E53">
        <v>2</v>
      </c>
      <c r="F53">
        <v>28.6869</v>
      </c>
      <c r="G53" s="172">
        <f t="shared" si="0"/>
        <v>5.041301916666667</v>
      </c>
      <c r="H53">
        <v>41</v>
      </c>
      <c r="I53">
        <v>4</v>
      </c>
      <c r="J53">
        <v>33.01</v>
      </c>
      <c r="K53" s="172">
        <f t="shared" si="1"/>
        <v>41.075836111111116</v>
      </c>
      <c r="L53" t="s">
        <v>1078</v>
      </c>
      <c r="M53">
        <v>3.755</v>
      </c>
      <c r="N53">
        <v>1.224</v>
      </c>
      <c r="O53" s="1"/>
      <c r="P53" s="1"/>
      <c r="Q53" t="s">
        <v>713</v>
      </c>
      <c r="R53">
        <v>5</v>
      </c>
      <c r="S53">
        <v>19</v>
      </c>
      <c r="T53">
        <v>8.4745</v>
      </c>
      <c r="U53" s="173">
        <f t="shared" si="2"/>
        <v>5.319020694444444</v>
      </c>
      <c r="V53">
        <v>40</v>
      </c>
      <c r="W53">
        <v>5</v>
      </c>
      <c r="X53">
        <v>56.586</v>
      </c>
      <c r="Y53" s="172">
        <f t="shared" si="6"/>
        <v>40.09905166666667</v>
      </c>
      <c r="Z53">
        <v>4.705</v>
      </c>
      <c r="AA53">
        <v>0.624</v>
      </c>
      <c r="AB53" s="1"/>
      <c r="AC53" s="1"/>
      <c r="AD53" t="s">
        <v>900</v>
      </c>
      <c r="AE53">
        <v>5</v>
      </c>
      <c r="AF53">
        <v>6</v>
      </c>
      <c r="AG53">
        <v>30.8928</v>
      </c>
      <c r="AH53" s="173">
        <f t="shared" si="3"/>
        <v>5.108581333333333</v>
      </c>
      <c r="AI53">
        <v>41</v>
      </c>
      <c r="AJ53">
        <v>14</v>
      </c>
      <c r="AK53">
        <v>4.108</v>
      </c>
      <c r="AL53" s="172">
        <f t="shared" si="4"/>
        <v>41.234474444444444</v>
      </c>
      <c r="AM53">
        <v>3.172</v>
      </c>
      <c r="AN53" s="173"/>
      <c r="AP53" s="173">
        <f t="shared" si="5"/>
      </c>
    </row>
    <row r="54" spans="1:42" ht="15.75">
      <c r="A54" t="s">
        <v>88</v>
      </c>
      <c r="B54" t="s">
        <v>300</v>
      </c>
      <c r="C54" t="s">
        <v>498</v>
      </c>
      <c r="D54">
        <v>5</v>
      </c>
      <c r="E54">
        <v>6</v>
      </c>
      <c r="F54">
        <v>40.6307</v>
      </c>
      <c r="G54" s="172">
        <f t="shared" si="0"/>
        <v>5.111286305555555</v>
      </c>
      <c r="H54">
        <v>51</v>
      </c>
      <c r="I54">
        <v>35</v>
      </c>
      <c r="J54">
        <v>51.793</v>
      </c>
      <c r="K54" s="172">
        <f t="shared" si="1"/>
        <v>51.59772027777778</v>
      </c>
      <c r="L54" t="s">
        <v>1079</v>
      </c>
      <c r="M54">
        <v>4.984</v>
      </c>
      <c r="N54">
        <v>0.334</v>
      </c>
      <c r="O54" s="1"/>
      <c r="P54" s="1"/>
      <c r="Q54" t="s">
        <v>714</v>
      </c>
      <c r="R54">
        <v>4</v>
      </c>
      <c r="S54">
        <v>56</v>
      </c>
      <c r="T54">
        <v>7.0743</v>
      </c>
      <c r="U54" s="173">
        <f t="shared" si="2"/>
        <v>4.935298416666667</v>
      </c>
      <c r="V54">
        <v>52</v>
      </c>
      <c r="W54">
        <v>52</v>
      </c>
      <c r="X54">
        <v>11.14</v>
      </c>
      <c r="Y54" s="172">
        <f t="shared" si="6"/>
        <v>52.86976111111111</v>
      </c>
      <c r="Z54">
        <v>5.745</v>
      </c>
      <c r="AA54">
        <v>0.098</v>
      </c>
      <c r="AB54" s="1"/>
      <c r="AC54" s="1"/>
      <c r="AD54" t="s">
        <v>901</v>
      </c>
      <c r="AE54">
        <v>4</v>
      </c>
      <c r="AF54">
        <v>57</v>
      </c>
      <c r="AG54">
        <v>17.1966</v>
      </c>
      <c r="AH54" s="173">
        <f t="shared" si="3"/>
        <v>4.954776833333334</v>
      </c>
      <c r="AI54">
        <v>53</v>
      </c>
      <c r="AJ54">
        <v>45</v>
      </c>
      <c r="AK54">
        <v>7.564</v>
      </c>
      <c r="AL54" s="172">
        <f t="shared" si="4"/>
        <v>53.75210111111111</v>
      </c>
      <c r="AM54">
        <v>4.46</v>
      </c>
      <c r="AN54" s="173"/>
      <c r="AP54" s="173">
        <f t="shared" si="5"/>
      </c>
    </row>
    <row r="55" spans="1:42" ht="15.75">
      <c r="A55" t="s">
        <v>89</v>
      </c>
      <c r="B55" t="s">
        <v>301</v>
      </c>
      <c r="C55" t="s">
        <v>499</v>
      </c>
      <c r="D55">
        <v>5</v>
      </c>
      <c r="E55">
        <v>7</v>
      </c>
      <c r="F55">
        <v>34.0275</v>
      </c>
      <c r="G55" s="172">
        <f t="shared" si="0"/>
        <v>5.12611875</v>
      </c>
      <c r="H55">
        <v>-63</v>
      </c>
      <c r="I55">
        <v>23</v>
      </c>
      <c r="J55">
        <v>58.844</v>
      </c>
      <c r="K55" s="172">
        <f t="shared" si="1"/>
        <v>-63.399678888888886</v>
      </c>
      <c r="L55" t="s">
        <v>1056</v>
      </c>
      <c r="M55">
        <v>5.2</v>
      </c>
      <c r="N55">
        <v>1.65</v>
      </c>
      <c r="O55" s="1"/>
      <c r="P55" s="1"/>
      <c r="Q55" t="s">
        <v>715</v>
      </c>
      <c r="R55">
        <v>5</v>
      </c>
      <c r="S55">
        <v>29</v>
      </c>
      <c r="T55">
        <v>17.3222</v>
      </c>
      <c r="U55" s="173">
        <f t="shared" si="2"/>
        <v>5.488145055555556</v>
      </c>
      <c r="V55">
        <v>-62</v>
      </c>
      <c r="W55">
        <v>18</v>
      </c>
      <c r="X55">
        <v>51.322</v>
      </c>
      <c r="Y55" s="172">
        <f t="shared" si="6"/>
        <v>-62.314256111111106</v>
      </c>
      <c r="Z55">
        <v>6.588</v>
      </c>
      <c r="AA55">
        <v>1.527</v>
      </c>
      <c r="AB55" s="1"/>
      <c r="AC55" s="1"/>
      <c r="AD55" t="s">
        <v>902</v>
      </c>
      <c r="AE55">
        <v>5</v>
      </c>
      <c r="AF55">
        <v>30</v>
      </c>
      <c r="AG55">
        <v>15.872</v>
      </c>
      <c r="AH55" s="173">
        <f t="shared" si="3"/>
        <v>5.5044088888888885</v>
      </c>
      <c r="AI55">
        <v>-63</v>
      </c>
      <c r="AJ55">
        <v>55</v>
      </c>
      <c r="AK55">
        <v>39.668</v>
      </c>
      <c r="AL55" s="172">
        <f t="shared" si="4"/>
        <v>-63.927685555555556</v>
      </c>
      <c r="AM55">
        <v>6.185</v>
      </c>
      <c r="AN55" s="173"/>
      <c r="AP55" s="173">
        <f t="shared" si="5"/>
      </c>
    </row>
    <row r="56" spans="1:42" ht="15.75">
      <c r="A56" t="s">
        <v>1532</v>
      </c>
      <c r="B56" t="s">
        <v>1533</v>
      </c>
      <c r="C56" t="s">
        <v>1534</v>
      </c>
      <c r="D56">
        <v>5</v>
      </c>
      <c r="E56">
        <v>14</v>
      </c>
      <c r="F56">
        <v>32.3</v>
      </c>
      <c r="G56" s="172">
        <f t="shared" si="0"/>
        <v>5.242305555555555</v>
      </c>
      <c r="H56">
        <v>-8</v>
      </c>
      <c r="I56">
        <v>12</v>
      </c>
      <c r="J56">
        <v>6</v>
      </c>
      <c r="K56" s="172">
        <f t="shared" si="1"/>
        <v>-8.201666666666666</v>
      </c>
      <c r="L56" t="s">
        <v>1535</v>
      </c>
      <c r="M56">
        <v>0.138</v>
      </c>
      <c r="N56">
        <v>-0.029</v>
      </c>
      <c r="O56" s="187">
        <v>0.027</v>
      </c>
      <c r="P56" s="187">
        <v>0.007</v>
      </c>
      <c r="Q56" t="s">
        <v>1536</v>
      </c>
      <c r="R56">
        <v>5</v>
      </c>
      <c r="S56">
        <v>17</v>
      </c>
      <c r="T56">
        <v>36.4</v>
      </c>
      <c r="U56" s="173">
        <f t="shared" si="2"/>
        <v>5.293444444444444</v>
      </c>
      <c r="V56">
        <v>-6</v>
      </c>
      <c r="W56">
        <v>50</v>
      </c>
      <c r="X56">
        <v>40</v>
      </c>
      <c r="Y56" s="172">
        <f t="shared" si="6"/>
        <v>-6.844444444444444</v>
      </c>
      <c r="Z56">
        <v>3.586</v>
      </c>
      <c r="AA56">
        <v>-0.116</v>
      </c>
      <c r="AB56" s="187">
        <v>-0.037</v>
      </c>
      <c r="AC56" s="187">
        <v>-0.062</v>
      </c>
      <c r="AD56" t="s">
        <v>1537</v>
      </c>
      <c r="AE56">
        <v>5</v>
      </c>
      <c r="AF56">
        <v>7</v>
      </c>
      <c r="AG56">
        <v>51</v>
      </c>
      <c r="AH56" s="173">
        <f t="shared" si="3"/>
        <v>5.130833333333333</v>
      </c>
      <c r="AI56">
        <v>-5</v>
      </c>
      <c r="AJ56">
        <v>5</v>
      </c>
      <c r="AK56">
        <v>11</v>
      </c>
      <c r="AL56" s="172">
        <f t="shared" si="4"/>
        <v>-5.086388888888888</v>
      </c>
      <c r="AM56">
        <v>2.784</v>
      </c>
      <c r="AN56" s="179">
        <v>0.076</v>
      </c>
      <c r="AO56" s="179">
        <v>0.084</v>
      </c>
      <c r="AP56" s="175">
        <f t="shared" si="5"/>
        <v>0.069</v>
      </c>
    </row>
    <row r="57" spans="1:42" ht="15.75">
      <c r="A57" t="s">
        <v>1194</v>
      </c>
      <c r="B57" t="s">
        <v>1195</v>
      </c>
      <c r="C57" t="s">
        <v>1196</v>
      </c>
      <c r="D57">
        <v>5</v>
      </c>
      <c r="E57">
        <v>23</v>
      </c>
      <c r="F57">
        <v>42.3</v>
      </c>
      <c r="G57" s="172">
        <f t="shared" si="0"/>
        <v>5.395083333333334</v>
      </c>
      <c r="H57">
        <v>0</v>
      </c>
      <c r="I57">
        <v>9</v>
      </c>
      <c r="J57">
        <v>35</v>
      </c>
      <c r="K57" s="172">
        <f t="shared" si="1"/>
        <v>0.1597222222222222</v>
      </c>
      <c r="L57" t="s">
        <v>1224</v>
      </c>
      <c r="M57">
        <v>5.695</v>
      </c>
      <c r="N57">
        <v>-0.21</v>
      </c>
      <c r="O57" s="187">
        <v>-0.088</v>
      </c>
      <c r="P57" s="187">
        <v>-0.115</v>
      </c>
      <c r="Q57" t="s">
        <v>1225</v>
      </c>
      <c r="R57">
        <v>5</v>
      </c>
      <c r="S57">
        <v>19</v>
      </c>
      <c r="T57">
        <v>11.2</v>
      </c>
      <c r="U57" s="173">
        <f t="shared" si="2"/>
        <v>5.3197777777777775</v>
      </c>
      <c r="V57">
        <v>2</v>
      </c>
      <c r="W57">
        <v>35</v>
      </c>
      <c r="X57">
        <v>45</v>
      </c>
      <c r="Y57" s="172">
        <f t="shared" si="6"/>
        <v>2.5958333333333337</v>
      </c>
      <c r="Z57">
        <v>5.34</v>
      </c>
      <c r="AA57">
        <v>0.416</v>
      </c>
      <c r="AB57" s="1"/>
      <c r="AC57" s="1"/>
      <c r="AD57" t="s">
        <v>1262</v>
      </c>
      <c r="AE57">
        <v>5</v>
      </c>
      <c r="AF57">
        <v>29</v>
      </c>
      <c r="AG57">
        <v>23.7</v>
      </c>
      <c r="AH57" s="173">
        <f t="shared" si="3"/>
        <v>5.489916666666667</v>
      </c>
      <c r="AI57">
        <v>-3</v>
      </c>
      <c r="AJ57">
        <v>26</v>
      </c>
      <c r="AK57">
        <v>47</v>
      </c>
      <c r="AL57" s="172">
        <f t="shared" si="4"/>
        <v>-3.446388888888889</v>
      </c>
      <c r="AM57">
        <v>5.778</v>
      </c>
      <c r="AN57" s="173"/>
      <c r="AP57" s="173">
        <f t="shared" si="5"/>
      </c>
    </row>
    <row r="58" spans="1:42" ht="15.75">
      <c r="A58" t="s">
        <v>90</v>
      </c>
      <c r="B58" t="s">
        <v>302</v>
      </c>
      <c r="C58" t="s">
        <v>500</v>
      </c>
      <c r="D58">
        <v>5</v>
      </c>
      <c r="E58">
        <v>32</v>
      </c>
      <c r="F58">
        <v>12.8</v>
      </c>
      <c r="G58" s="172">
        <f t="shared" si="0"/>
        <v>5.536888888888889</v>
      </c>
      <c r="H58">
        <v>18</v>
      </c>
      <c r="I58">
        <v>35</v>
      </c>
      <c r="J58">
        <v>39</v>
      </c>
      <c r="K58" s="172">
        <f t="shared" si="1"/>
        <v>18.594166666666666</v>
      </c>
      <c r="L58" t="s">
        <v>1387</v>
      </c>
      <c r="M58">
        <v>4.352</v>
      </c>
      <c r="N58">
        <v>2.071</v>
      </c>
      <c r="O58" s="1"/>
      <c r="P58" s="1"/>
      <c r="Q58" t="s">
        <v>1388</v>
      </c>
      <c r="R58">
        <v>5</v>
      </c>
      <c r="S58">
        <v>19</v>
      </c>
      <c r="T58">
        <v>16.6</v>
      </c>
      <c r="U58" s="173">
        <f t="shared" si="2"/>
        <v>5.3212777777777776</v>
      </c>
      <c r="V58">
        <v>22</v>
      </c>
      <c r="W58">
        <v>5</v>
      </c>
      <c r="X58">
        <v>47</v>
      </c>
      <c r="Y58" s="172">
        <f t="shared" si="6"/>
        <v>22.09638888888889</v>
      </c>
      <c r="Z58">
        <v>4.923</v>
      </c>
      <c r="AA58">
        <v>0.936</v>
      </c>
      <c r="AB58" s="1"/>
      <c r="AC58" s="1"/>
      <c r="AD58" t="s">
        <v>1389</v>
      </c>
      <c r="AE58">
        <v>5</v>
      </c>
      <c r="AF58">
        <v>37</v>
      </c>
      <c r="AG58">
        <v>3.7</v>
      </c>
      <c r="AH58" s="173">
        <f t="shared" si="3"/>
        <v>5.617694444444445</v>
      </c>
      <c r="AI58">
        <v>17</v>
      </c>
      <c r="AJ58">
        <v>2</v>
      </c>
      <c r="AK58">
        <v>25</v>
      </c>
      <c r="AL58" s="172">
        <f t="shared" si="4"/>
        <v>17.040277777777778</v>
      </c>
      <c r="AM58">
        <v>5.538</v>
      </c>
      <c r="AN58" s="173"/>
      <c r="AP58" s="173">
        <f t="shared" si="5"/>
      </c>
    </row>
    <row r="59" spans="1:42" ht="15.75">
      <c r="A59" t="s">
        <v>92</v>
      </c>
      <c r="B59" t="s">
        <v>304</v>
      </c>
      <c r="C59" t="s">
        <v>502</v>
      </c>
      <c r="D59">
        <v>5</v>
      </c>
      <c r="E59">
        <v>34</v>
      </c>
      <c r="F59">
        <v>44.7825</v>
      </c>
      <c r="G59" s="172">
        <f t="shared" si="0"/>
        <v>5.57910625</v>
      </c>
      <c r="H59">
        <v>-73</v>
      </c>
      <c r="I59">
        <v>44</v>
      </c>
      <c r="J59">
        <v>28.596</v>
      </c>
      <c r="K59" s="172">
        <f t="shared" si="1"/>
        <v>-73.74127666666666</v>
      </c>
      <c r="L59" t="s">
        <v>1056</v>
      </c>
      <c r="M59">
        <v>5.783</v>
      </c>
      <c r="N59">
        <v>1.712</v>
      </c>
      <c r="O59" s="1"/>
      <c r="P59" s="1"/>
      <c r="Q59" t="s">
        <v>717</v>
      </c>
      <c r="R59">
        <v>5</v>
      </c>
      <c r="S59">
        <v>31</v>
      </c>
      <c r="T59">
        <v>53.0156</v>
      </c>
      <c r="U59" s="173">
        <f t="shared" si="2"/>
        <v>5.531393222222222</v>
      </c>
      <c r="V59">
        <v>-76</v>
      </c>
      <c r="W59">
        <v>20</v>
      </c>
      <c r="X59">
        <v>27.47</v>
      </c>
      <c r="Y59" s="172">
        <f t="shared" si="6"/>
        <v>-76.34096388888888</v>
      </c>
      <c r="Z59">
        <v>5.178</v>
      </c>
      <c r="AA59">
        <v>1.13</v>
      </c>
      <c r="AB59" s="1"/>
      <c r="AC59" s="1"/>
      <c r="AD59" t="s">
        <v>904</v>
      </c>
      <c r="AE59">
        <v>5</v>
      </c>
      <c r="AF59">
        <v>47</v>
      </c>
      <c r="AG59">
        <v>48.1337</v>
      </c>
      <c r="AH59" s="173">
        <f t="shared" si="3"/>
        <v>5.7967038055555555</v>
      </c>
      <c r="AI59">
        <v>-72</v>
      </c>
      <c r="AJ59">
        <v>42</v>
      </c>
      <c r="AK59">
        <v>8.1</v>
      </c>
      <c r="AL59" s="172">
        <f t="shared" si="4"/>
        <v>-72.70225</v>
      </c>
      <c r="AM59">
        <v>6.522</v>
      </c>
      <c r="AN59" s="173"/>
      <c r="AP59" s="173">
        <f t="shared" si="5"/>
      </c>
    </row>
    <row r="60" spans="1:42" ht="15.75">
      <c r="A60" t="s">
        <v>1542</v>
      </c>
      <c r="B60" t="s">
        <v>1543</v>
      </c>
      <c r="C60" t="s">
        <v>1544</v>
      </c>
      <c r="D60">
        <v>5</v>
      </c>
      <c r="E60">
        <v>36</v>
      </c>
      <c r="F60">
        <v>12.8</v>
      </c>
      <c r="G60" s="172">
        <f t="shared" si="0"/>
        <v>5.603555555555555</v>
      </c>
      <c r="H60">
        <v>-1</v>
      </c>
      <c r="I60">
        <v>12</v>
      </c>
      <c r="J60">
        <v>7</v>
      </c>
      <c r="K60" s="172">
        <f t="shared" si="1"/>
        <v>-1.2019444444444445</v>
      </c>
      <c r="L60" t="s">
        <v>1545</v>
      </c>
      <c r="M60">
        <v>1.694</v>
      </c>
      <c r="N60">
        <v>-0.184</v>
      </c>
      <c r="O60" s="187">
        <v>-0.062</v>
      </c>
      <c r="P60" s="187">
        <v>-0.094</v>
      </c>
      <c r="Q60" t="s">
        <v>1536</v>
      </c>
      <c r="R60">
        <v>5</v>
      </c>
      <c r="S60">
        <v>17</v>
      </c>
      <c r="T60">
        <v>36.4</v>
      </c>
      <c r="U60" s="173">
        <f t="shared" si="2"/>
        <v>5.293444444444444</v>
      </c>
      <c r="V60">
        <v>-6</v>
      </c>
      <c r="W60">
        <v>50</v>
      </c>
      <c r="X60">
        <v>40</v>
      </c>
      <c r="Y60" s="172">
        <f t="shared" si="6"/>
        <v>-6.844444444444444</v>
      </c>
      <c r="Z60">
        <v>3.586</v>
      </c>
      <c r="AA60">
        <v>-0.116</v>
      </c>
      <c r="AB60" s="187">
        <v>-0.037</v>
      </c>
      <c r="AC60" s="187">
        <v>-0.062</v>
      </c>
      <c r="AD60" t="s">
        <v>1537</v>
      </c>
      <c r="AE60">
        <v>5</v>
      </c>
      <c r="AF60">
        <v>7</v>
      </c>
      <c r="AG60">
        <v>51</v>
      </c>
      <c r="AH60" s="173">
        <f t="shared" si="3"/>
        <v>5.130833333333333</v>
      </c>
      <c r="AI60">
        <v>-5</v>
      </c>
      <c r="AJ60">
        <v>5</v>
      </c>
      <c r="AK60">
        <v>11</v>
      </c>
      <c r="AL60" s="172">
        <f t="shared" si="4"/>
        <v>-5.086388888888888</v>
      </c>
      <c r="AM60">
        <v>2.784</v>
      </c>
      <c r="AN60" s="179">
        <v>0.076</v>
      </c>
      <c r="AO60" s="179">
        <v>0.084</v>
      </c>
      <c r="AP60" s="175">
        <f t="shared" si="5"/>
        <v>-0.032</v>
      </c>
    </row>
    <row r="61" spans="1:42" ht="15.75">
      <c r="A61" t="s">
        <v>91</v>
      </c>
      <c r="B61" t="s">
        <v>303</v>
      </c>
      <c r="C61" t="s">
        <v>501</v>
      </c>
      <c r="D61">
        <v>5</v>
      </c>
      <c r="E61">
        <v>38</v>
      </c>
      <c r="F61">
        <v>54.572</v>
      </c>
      <c r="G61" s="172">
        <f t="shared" si="0"/>
        <v>5.648492222222222</v>
      </c>
      <c r="H61">
        <v>26</v>
      </c>
      <c r="I61">
        <v>18</v>
      </c>
      <c r="J61">
        <v>56.822</v>
      </c>
      <c r="K61" s="172">
        <f t="shared" si="1"/>
        <v>26.31578388888889</v>
      </c>
      <c r="L61" t="s">
        <v>1226</v>
      </c>
      <c r="M61">
        <v>9.185</v>
      </c>
      <c r="N61">
        <v>0.481</v>
      </c>
      <c r="O61" s="1"/>
      <c r="P61" s="1"/>
      <c r="Q61" t="s">
        <v>716</v>
      </c>
      <c r="R61">
        <v>5</v>
      </c>
      <c r="S61">
        <v>37</v>
      </c>
      <c r="T61">
        <v>39.8625</v>
      </c>
      <c r="U61" s="173">
        <f t="shared" si="2"/>
        <v>5.627739583333334</v>
      </c>
      <c r="V61">
        <v>26</v>
      </c>
      <c r="W61">
        <v>13</v>
      </c>
      <c r="X61">
        <v>2.742</v>
      </c>
      <c r="Y61" s="172">
        <f t="shared" si="6"/>
        <v>26.21742833333333</v>
      </c>
      <c r="Z61">
        <v>7.934</v>
      </c>
      <c r="AA61">
        <v>0.337</v>
      </c>
      <c r="AB61" s="1"/>
      <c r="AC61" s="1"/>
      <c r="AD61" t="s">
        <v>903</v>
      </c>
      <c r="AE61">
        <v>5</v>
      </c>
      <c r="AF61">
        <v>53</v>
      </c>
      <c r="AG61">
        <v>19.6461</v>
      </c>
      <c r="AH61" s="173">
        <f t="shared" si="3"/>
        <v>5.888790583333333</v>
      </c>
      <c r="AI61">
        <v>27</v>
      </c>
      <c r="AJ61">
        <v>36</v>
      </c>
      <c r="AK61">
        <v>44.143</v>
      </c>
      <c r="AL61" s="172">
        <f t="shared" si="4"/>
        <v>27.612261944444445</v>
      </c>
      <c r="AM61">
        <v>4.572</v>
      </c>
      <c r="AN61" s="173"/>
      <c r="AP61" s="173">
        <f t="shared" si="5"/>
      </c>
    </row>
    <row r="62" spans="1:42" ht="15.75">
      <c r="A62" t="s">
        <v>1390</v>
      </c>
      <c r="B62" t="s">
        <v>1391</v>
      </c>
      <c r="C62" t="s">
        <v>1392</v>
      </c>
      <c r="D62">
        <v>5</v>
      </c>
      <c r="E62">
        <v>40</v>
      </c>
      <c r="F62">
        <v>42.1</v>
      </c>
      <c r="G62" s="172">
        <f t="shared" si="0"/>
        <v>5.678361111111111</v>
      </c>
      <c r="H62">
        <v>31</v>
      </c>
      <c r="I62">
        <v>55</v>
      </c>
      <c r="J62">
        <v>14</v>
      </c>
      <c r="K62" s="172">
        <f t="shared" si="1"/>
        <v>31.920555555555556</v>
      </c>
      <c r="L62" t="s">
        <v>1393</v>
      </c>
      <c r="M62">
        <v>6.168</v>
      </c>
      <c r="N62">
        <v>2.093</v>
      </c>
      <c r="O62" s="1"/>
      <c r="P62" s="1"/>
      <c r="Q62" t="s">
        <v>1394</v>
      </c>
      <c r="R62">
        <v>5</v>
      </c>
      <c r="S62">
        <v>27</v>
      </c>
      <c r="T62">
        <v>38.9</v>
      </c>
      <c r="U62" s="173">
        <f t="shared" si="2"/>
        <v>5.460805555555556</v>
      </c>
      <c r="V62">
        <v>34</v>
      </c>
      <c r="W62">
        <v>28</v>
      </c>
      <c r="X62">
        <v>33</v>
      </c>
      <c r="Y62" s="172">
        <f t="shared" si="6"/>
        <v>34.475833333333334</v>
      </c>
      <c r="Z62">
        <v>5.079</v>
      </c>
      <c r="AA62">
        <v>1.403</v>
      </c>
      <c r="AB62" s="1"/>
      <c r="AC62" s="1"/>
      <c r="AD62" t="s">
        <v>1395</v>
      </c>
      <c r="AE62">
        <v>5</v>
      </c>
      <c r="AF62">
        <v>24</v>
      </c>
      <c r="AG62">
        <v>39.1</v>
      </c>
      <c r="AH62" s="173">
        <f t="shared" si="3"/>
        <v>5.410861111111111</v>
      </c>
      <c r="AI62">
        <v>37</v>
      </c>
      <c r="AJ62">
        <v>23</v>
      </c>
      <c r="AK62">
        <v>7</v>
      </c>
      <c r="AL62" s="172">
        <f t="shared" si="4"/>
        <v>37.38527777777778</v>
      </c>
      <c r="AM62">
        <v>5.01</v>
      </c>
      <c r="AP62" s="173">
        <f t="shared" si="5"/>
      </c>
    </row>
    <row r="63" spans="1:42" ht="15.75">
      <c r="A63" t="s">
        <v>1538</v>
      </c>
      <c r="B63" t="s">
        <v>1539</v>
      </c>
      <c r="C63" t="s">
        <v>1540</v>
      </c>
      <c r="D63">
        <v>5</v>
      </c>
      <c r="E63">
        <v>47</v>
      </c>
      <c r="F63">
        <v>45.4</v>
      </c>
      <c r="G63" s="172">
        <f t="shared" si="0"/>
        <v>5.795944444444444</v>
      </c>
      <c r="H63">
        <v>-9</v>
      </c>
      <c r="I63">
        <v>40</v>
      </c>
      <c r="J63">
        <v>11</v>
      </c>
      <c r="K63" s="172">
        <f t="shared" si="1"/>
        <v>-9.669722222222221</v>
      </c>
      <c r="L63" t="s">
        <v>1541</v>
      </c>
      <c r="M63">
        <v>2.062</v>
      </c>
      <c r="N63">
        <v>-0.177</v>
      </c>
      <c r="O63" s="187">
        <v>-0.036</v>
      </c>
      <c r="P63" s="189">
        <v>-0.1</v>
      </c>
      <c r="Q63" t="s">
        <v>1536</v>
      </c>
      <c r="R63">
        <v>5</v>
      </c>
      <c r="S63">
        <v>17</v>
      </c>
      <c r="T63">
        <v>36.4</v>
      </c>
      <c r="U63" s="173">
        <f t="shared" si="2"/>
        <v>5.293444444444444</v>
      </c>
      <c r="V63">
        <v>-6</v>
      </c>
      <c r="W63">
        <v>50</v>
      </c>
      <c r="X63">
        <v>40</v>
      </c>
      <c r="Y63" s="172">
        <f t="shared" si="6"/>
        <v>-6.844444444444444</v>
      </c>
      <c r="Z63">
        <v>3.586</v>
      </c>
      <c r="AA63">
        <v>-0.116</v>
      </c>
      <c r="AB63" s="187">
        <v>-0.037</v>
      </c>
      <c r="AC63" s="187">
        <v>-0.062</v>
      </c>
      <c r="AD63" t="s">
        <v>1537</v>
      </c>
      <c r="AE63">
        <v>5</v>
      </c>
      <c r="AF63">
        <v>7</v>
      </c>
      <c r="AG63">
        <v>51</v>
      </c>
      <c r="AH63" s="173">
        <f t="shared" si="3"/>
        <v>5.130833333333333</v>
      </c>
      <c r="AI63">
        <v>-5</v>
      </c>
      <c r="AJ63">
        <v>5</v>
      </c>
      <c r="AK63">
        <v>11</v>
      </c>
      <c r="AL63" s="172">
        <f t="shared" si="4"/>
        <v>-5.086388888888888</v>
      </c>
      <c r="AM63">
        <v>2.784</v>
      </c>
      <c r="AN63" s="179">
        <v>0.076</v>
      </c>
      <c r="AO63" s="179">
        <v>0.084</v>
      </c>
      <c r="AP63" s="175">
        <f t="shared" si="5"/>
        <v>-0.038000000000000006</v>
      </c>
    </row>
    <row r="64" spans="1:42" ht="15.75">
      <c r="A64" t="s">
        <v>93</v>
      </c>
      <c r="B64" t="s">
        <v>1326</v>
      </c>
      <c r="C64" t="s">
        <v>503</v>
      </c>
      <c r="D64">
        <v>5</v>
      </c>
      <c r="E64">
        <v>51</v>
      </c>
      <c r="F64">
        <v>2.4374</v>
      </c>
      <c r="G64" s="172">
        <f t="shared" si="0"/>
        <v>5.850677055555555</v>
      </c>
      <c r="H64">
        <v>37</v>
      </c>
      <c r="I64">
        <v>18</v>
      </c>
      <c r="J64">
        <v>20.063</v>
      </c>
      <c r="K64" s="172">
        <f t="shared" si="1"/>
        <v>37.305573055555556</v>
      </c>
      <c r="L64" t="s">
        <v>1066</v>
      </c>
      <c r="M64">
        <v>4.736</v>
      </c>
      <c r="N64">
        <v>1.617</v>
      </c>
      <c r="O64" s="1"/>
      <c r="P64" s="1"/>
      <c r="Q64" t="s">
        <v>718</v>
      </c>
      <c r="R64">
        <v>5</v>
      </c>
      <c r="S64">
        <v>51</v>
      </c>
      <c r="T64">
        <v>29.399</v>
      </c>
      <c r="U64" s="173">
        <f t="shared" si="2"/>
        <v>5.858166388888889</v>
      </c>
      <c r="V64">
        <v>39</v>
      </c>
      <c r="W64">
        <v>8</v>
      </c>
      <c r="X64">
        <v>54.529</v>
      </c>
      <c r="Y64" s="172">
        <f t="shared" si="6"/>
        <v>39.14848027777778</v>
      </c>
      <c r="Z64">
        <v>3.96</v>
      </c>
      <c r="AA64">
        <v>1.132</v>
      </c>
      <c r="AB64" s="1"/>
      <c r="AC64" s="1"/>
      <c r="AD64" t="s">
        <v>905</v>
      </c>
      <c r="AE64">
        <v>5</v>
      </c>
      <c r="AF64">
        <v>49</v>
      </c>
      <c r="AG64">
        <v>10.4381</v>
      </c>
      <c r="AH64" s="173">
        <f t="shared" si="3"/>
        <v>5.819566138888889</v>
      </c>
      <c r="AI64">
        <v>39</v>
      </c>
      <c r="AJ64">
        <v>10</v>
      </c>
      <c r="AK64">
        <v>51.856</v>
      </c>
      <c r="AL64" s="172">
        <f t="shared" si="4"/>
        <v>39.18107111111111</v>
      </c>
      <c r="AM64">
        <v>4.51</v>
      </c>
      <c r="AP64" s="173">
        <f t="shared" si="5"/>
      </c>
    </row>
    <row r="65" spans="1:42" ht="15.75">
      <c r="A65" t="s">
        <v>1197</v>
      </c>
      <c r="B65" t="s">
        <v>1198</v>
      </c>
      <c r="C65"/>
      <c r="D65">
        <v>5</v>
      </c>
      <c r="E65">
        <v>51</v>
      </c>
      <c r="F65">
        <v>29.4</v>
      </c>
      <c r="G65" s="172">
        <f t="shared" si="0"/>
        <v>5.8581666666666665</v>
      </c>
      <c r="H65">
        <v>39</v>
      </c>
      <c r="I65">
        <v>8</v>
      </c>
      <c r="J65">
        <v>55</v>
      </c>
      <c r="K65" s="172">
        <f t="shared" si="1"/>
        <v>39.14861111111111</v>
      </c>
      <c r="L65" t="s">
        <v>1227</v>
      </c>
      <c r="M65">
        <v>3.96</v>
      </c>
      <c r="N65">
        <v>1.133</v>
      </c>
      <c r="O65" s="1"/>
      <c r="P65" s="1"/>
      <c r="Q65" t="s">
        <v>1228</v>
      </c>
      <c r="R65">
        <v>5</v>
      </c>
      <c r="S65">
        <v>49</v>
      </c>
      <c r="T65">
        <v>10.4</v>
      </c>
      <c r="U65" s="173">
        <f t="shared" si="2"/>
        <v>5.819555555555556</v>
      </c>
      <c r="V65">
        <v>39</v>
      </c>
      <c r="W65">
        <v>10</v>
      </c>
      <c r="X65">
        <v>52</v>
      </c>
      <c r="Y65" s="172">
        <f t="shared" si="6"/>
        <v>39.18111111111111</v>
      </c>
      <c r="Z65">
        <v>4.51</v>
      </c>
      <c r="AA65">
        <v>0.951</v>
      </c>
      <c r="AB65" s="1"/>
      <c r="AC65" s="1"/>
      <c r="AD65" t="s">
        <v>1263</v>
      </c>
      <c r="AE65">
        <v>6</v>
      </c>
      <c r="AF65">
        <v>6</v>
      </c>
      <c r="AG65">
        <v>35.1</v>
      </c>
      <c r="AH65" s="173">
        <f t="shared" si="3"/>
        <v>6.10975</v>
      </c>
      <c r="AI65">
        <v>38</v>
      </c>
      <c r="AJ65">
        <v>28</v>
      </c>
      <c r="AK65">
        <v>58</v>
      </c>
      <c r="AL65" s="172">
        <f t="shared" si="4"/>
        <v>38.48277777777778</v>
      </c>
      <c r="AM65">
        <v>5.356</v>
      </c>
      <c r="AN65" s="173"/>
      <c r="AP65" s="173">
        <f t="shared" si="5"/>
      </c>
    </row>
    <row r="66" spans="1:42" ht="15.75">
      <c r="A66" t="s">
        <v>94</v>
      </c>
      <c r="B66" t="s">
        <v>305</v>
      </c>
      <c r="C66" t="s">
        <v>504</v>
      </c>
      <c r="D66">
        <v>5</v>
      </c>
      <c r="E66">
        <v>55</v>
      </c>
      <c r="F66">
        <v>10.3053</v>
      </c>
      <c r="G66" s="172">
        <f t="shared" si="0"/>
        <v>5.91952925</v>
      </c>
      <c r="H66">
        <v>7</v>
      </c>
      <c r="I66">
        <v>24</v>
      </c>
      <c r="J66">
        <v>25.426</v>
      </c>
      <c r="K66" s="172">
        <f t="shared" si="1"/>
        <v>7.407062777777778</v>
      </c>
      <c r="L66" t="s">
        <v>1080</v>
      </c>
      <c r="M66">
        <v>0.501</v>
      </c>
      <c r="N66">
        <v>1.86</v>
      </c>
      <c r="O66" s="187">
        <v>1.099</v>
      </c>
      <c r="P66" s="187">
        <v>1.217</v>
      </c>
      <c r="Q66" t="s">
        <v>719</v>
      </c>
      <c r="R66">
        <v>5</v>
      </c>
      <c r="S66">
        <v>36</v>
      </c>
      <c r="T66">
        <v>54.3879</v>
      </c>
      <c r="U66" s="173">
        <f t="shared" si="2"/>
        <v>5.61510775</v>
      </c>
      <c r="V66">
        <v>9</v>
      </c>
      <c r="W66">
        <v>17</v>
      </c>
      <c r="X66">
        <v>26.422</v>
      </c>
      <c r="Y66" s="172">
        <f t="shared" si="6"/>
        <v>9.290672777777777</v>
      </c>
      <c r="Z66">
        <v>4.082</v>
      </c>
      <c r="AA66">
        <v>0.957</v>
      </c>
      <c r="AB66" s="187">
        <v>0.515</v>
      </c>
      <c r="AC66" s="187">
        <v>0.502</v>
      </c>
      <c r="AD66" t="s">
        <v>906</v>
      </c>
      <c r="AE66">
        <v>5</v>
      </c>
      <c r="AF66">
        <v>50</v>
      </c>
      <c r="AG66">
        <v>13.0649</v>
      </c>
      <c r="AH66" s="173">
        <f t="shared" si="3"/>
        <v>5.836962472222222</v>
      </c>
      <c r="AI66">
        <v>4</v>
      </c>
      <c r="AJ66">
        <v>25</v>
      </c>
      <c r="AK66">
        <v>24.261</v>
      </c>
      <c r="AL66" s="172">
        <f t="shared" si="4"/>
        <v>4.423405833333334</v>
      </c>
      <c r="AM66">
        <v>5.958</v>
      </c>
      <c r="AP66" s="175">
        <f t="shared" si="5"/>
        <v>0.7150000000000001</v>
      </c>
    </row>
    <row r="67" spans="1:42" ht="15.75">
      <c r="A67" t="s">
        <v>4720</v>
      </c>
      <c r="B67" t="s">
        <v>4721</v>
      </c>
      <c r="C67"/>
      <c r="D67">
        <v>5</v>
      </c>
      <c r="E67">
        <v>59</v>
      </c>
      <c r="F67">
        <v>31.7</v>
      </c>
      <c r="G67" s="172">
        <f aca="true" t="shared" si="7" ref="G67:G130">D67+E67/60+F67/3600</f>
        <v>5.992138888888889</v>
      </c>
      <c r="H67">
        <v>44</v>
      </c>
      <c r="I67">
        <v>56</v>
      </c>
      <c r="J67">
        <v>51</v>
      </c>
      <c r="K67" s="172">
        <f aca="true" t="shared" si="8" ref="K67:K130">IF(H67&lt;0,H67-I67/60-J67/3600,H67+I67/60+J67/3600)</f>
        <v>44.9475</v>
      </c>
      <c r="L67" t="s">
        <v>4722</v>
      </c>
      <c r="M67">
        <v>1.9</v>
      </c>
      <c r="N67">
        <v>0.03</v>
      </c>
      <c r="O67" s="226"/>
      <c r="P67" s="226"/>
      <c r="Q67" t="s">
        <v>4742</v>
      </c>
      <c r="R67">
        <v>5</v>
      </c>
      <c r="S67">
        <v>45</v>
      </c>
      <c r="T67">
        <v>54</v>
      </c>
      <c r="U67" s="173">
        <f aca="true" t="shared" si="9" ref="U67:U130">R67+S67/60+T67/3600</f>
        <v>5.765</v>
      </c>
      <c r="V67">
        <v>49</v>
      </c>
      <c r="W67">
        <v>49</v>
      </c>
      <c r="X67">
        <v>35</v>
      </c>
      <c r="Y67" s="172">
        <f t="shared" si="6"/>
        <v>49.82638888888889</v>
      </c>
      <c r="Z67">
        <v>5.47</v>
      </c>
      <c r="AA67">
        <v>0.029</v>
      </c>
      <c r="AB67" s="187"/>
      <c r="AC67" s="187"/>
      <c r="AD67" t="s">
        <v>4752</v>
      </c>
      <c r="AE67">
        <v>6</v>
      </c>
      <c r="AF67">
        <v>21</v>
      </c>
      <c r="AG67">
        <v>46.1</v>
      </c>
      <c r="AH67" s="173">
        <f aca="true" t="shared" si="10" ref="AH67:AH130">AE67+AF67/60+AG67/3600</f>
        <v>6.362805555555555</v>
      </c>
      <c r="AI67">
        <v>53</v>
      </c>
      <c r="AJ67">
        <v>27</v>
      </c>
      <c r="AK67">
        <v>8</v>
      </c>
      <c r="AL67" s="172">
        <f aca="true" t="shared" si="11" ref="AL67:AL130">IF(AI67&lt;0,AI67-AJ67/60-AK67/3600,AI67+AJ67/60+AK67/3600)</f>
        <v>53.452222222222225</v>
      </c>
      <c r="AM67">
        <v>5.36</v>
      </c>
      <c r="AP67" s="175"/>
    </row>
    <row r="68" spans="1:42" ht="15.75">
      <c r="A68" t="s">
        <v>95</v>
      </c>
      <c r="B68" t="s">
        <v>1327</v>
      </c>
      <c r="C68" t="s">
        <v>505</v>
      </c>
      <c r="D68">
        <v>5</v>
      </c>
      <c r="E68">
        <v>59</v>
      </c>
      <c r="F68">
        <v>56.0994</v>
      </c>
      <c r="G68" s="172">
        <f t="shared" si="7"/>
        <v>5.9989165</v>
      </c>
      <c r="H68">
        <v>45</v>
      </c>
      <c r="I68">
        <v>56</v>
      </c>
      <c r="J68">
        <v>12.248</v>
      </c>
      <c r="K68" s="172">
        <f t="shared" si="8"/>
        <v>45.93673555555555</v>
      </c>
      <c r="L68" t="s">
        <v>1081</v>
      </c>
      <c r="M68">
        <v>4.299</v>
      </c>
      <c r="N68">
        <v>1.699</v>
      </c>
      <c r="O68" s="1"/>
      <c r="P68" s="1"/>
      <c r="Q68" t="s">
        <v>720</v>
      </c>
      <c r="R68">
        <v>6</v>
      </c>
      <c r="S68">
        <v>0</v>
      </c>
      <c r="T68">
        <v>18.8991</v>
      </c>
      <c r="U68" s="173">
        <f t="shared" si="9"/>
        <v>6.00524975</v>
      </c>
      <c r="V68">
        <v>44</v>
      </c>
      <c r="W68">
        <v>35</v>
      </c>
      <c r="X68">
        <v>31.246</v>
      </c>
      <c r="Y68" s="172">
        <f aca="true" t="shared" si="12" ref="Y68:Y131">IF(V68&lt;0,V68-W68/60-X68/3600,V68+W68/60+X68/3600)</f>
        <v>44.59201277777778</v>
      </c>
      <c r="Z68">
        <v>6.2</v>
      </c>
      <c r="AA68">
        <v>1.15</v>
      </c>
      <c r="AB68" s="1"/>
      <c r="AC68" s="1"/>
      <c r="AD68" t="s">
        <v>907</v>
      </c>
      <c r="AE68">
        <v>6</v>
      </c>
      <c r="AF68">
        <v>1</v>
      </c>
      <c r="AG68">
        <v>43.059</v>
      </c>
      <c r="AH68" s="173">
        <f t="shared" si="10"/>
        <v>6.0286275</v>
      </c>
      <c r="AI68">
        <v>48</v>
      </c>
      <c r="AJ68">
        <v>57</v>
      </c>
      <c r="AK68">
        <v>34.002</v>
      </c>
      <c r="AL68" s="172">
        <f t="shared" si="11"/>
        <v>48.959445</v>
      </c>
      <c r="AM68">
        <v>5.964</v>
      </c>
      <c r="AN68" s="173"/>
      <c r="AP68" s="173">
        <f aca="true" t="shared" si="13" ref="AP68:AP96">IF(P68="","",IF(AC68="","",P68-AC68))</f>
      </c>
    </row>
    <row r="69" spans="1:42" ht="15.75">
      <c r="A69" t="s">
        <v>97</v>
      </c>
      <c r="B69" t="s">
        <v>307</v>
      </c>
      <c r="C69" t="s">
        <v>507</v>
      </c>
      <c r="D69">
        <v>6</v>
      </c>
      <c r="E69">
        <v>2</v>
      </c>
      <c r="F69">
        <v>9.3358</v>
      </c>
      <c r="G69" s="172">
        <f t="shared" si="7"/>
        <v>6.035926611111111</v>
      </c>
      <c r="H69">
        <v>-60</v>
      </c>
      <c r="I69">
        <v>5</v>
      </c>
      <c r="J69">
        <v>48.59</v>
      </c>
      <c r="K69" s="172">
        <f t="shared" si="8"/>
        <v>-60.096830555555556</v>
      </c>
      <c r="L69" t="s">
        <v>1062</v>
      </c>
      <c r="M69">
        <v>6.44</v>
      </c>
      <c r="N69">
        <v>1.58</v>
      </c>
      <c r="O69" s="1"/>
      <c r="P69" s="1"/>
      <c r="Q69" t="s">
        <v>722</v>
      </c>
      <c r="R69">
        <v>5</v>
      </c>
      <c r="S69">
        <v>54</v>
      </c>
      <c r="T69">
        <v>6.0549</v>
      </c>
      <c r="U69" s="173">
        <f t="shared" si="9"/>
        <v>5.901681916666667</v>
      </c>
      <c r="V69">
        <v>-63</v>
      </c>
      <c r="W69">
        <v>5</v>
      </c>
      <c r="X69">
        <v>22.658</v>
      </c>
      <c r="Y69" s="172">
        <f t="shared" si="12"/>
        <v>-63.08962722222223</v>
      </c>
      <c r="Z69">
        <v>4.645</v>
      </c>
      <c r="AA69">
        <v>1.05</v>
      </c>
      <c r="AB69" s="187">
        <v>0.55</v>
      </c>
      <c r="AC69" s="187">
        <v>0.481</v>
      </c>
      <c r="AD69" t="s">
        <v>909</v>
      </c>
      <c r="AE69">
        <v>5</v>
      </c>
      <c r="AF69">
        <v>54</v>
      </c>
      <c r="AG69">
        <v>11.9371</v>
      </c>
      <c r="AH69" s="173">
        <f t="shared" si="10"/>
        <v>5.903315861111111</v>
      </c>
      <c r="AI69">
        <v>-64</v>
      </c>
      <c r="AJ69">
        <v>28</v>
      </c>
      <c r="AK69">
        <v>56.08</v>
      </c>
      <c r="AL69" s="172">
        <f t="shared" si="11"/>
        <v>-64.48224444444445</v>
      </c>
      <c r="AM69">
        <v>6.616</v>
      </c>
      <c r="AN69" s="173"/>
      <c r="AP69" s="173">
        <f t="shared" si="13"/>
      </c>
    </row>
    <row r="70" spans="1:42" ht="15.75">
      <c r="A70" t="s">
        <v>1546</v>
      </c>
      <c r="B70" t="s">
        <v>1547</v>
      </c>
      <c r="C70"/>
      <c r="D70">
        <v>6</v>
      </c>
      <c r="E70">
        <v>3</v>
      </c>
      <c r="F70">
        <v>55.2</v>
      </c>
      <c r="G70" s="172">
        <f t="shared" si="7"/>
        <v>6.065333333333333</v>
      </c>
      <c r="H70">
        <v>20</v>
      </c>
      <c r="I70">
        <v>8</v>
      </c>
      <c r="J70">
        <v>18</v>
      </c>
      <c r="K70" s="172">
        <f t="shared" si="8"/>
        <v>20.138333333333332</v>
      </c>
      <c r="L70" t="s">
        <v>1548</v>
      </c>
      <c r="M70">
        <v>4.627</v>
      </c>
      <c r="N70">
        <v>0.275</v>
      </c>
      <c r="O70" s="1"/>
      <c r="P70" s="1"/>
      <c r="Q70" t="s">
        <v>1549</v>
      </c>
      <c r="R70">
        <v>6</v>
      </c>
      <c r="S70">
        <v>14</v>
      </c>
      <c r="T70">
        <v>50.9</v>
      </c>
      <c r="U70" s="173">
        <f t="shared" si="9"/>
        <v>6.247472222222222</v>
      </c>
      <c r="V70">
        <v>19</v>
      </c>
      <c r="W70">
        <v>9</v>
      </c>
      <c r="X70">
        <v>23</v>
      </c>
      <c r="Y70" s="172">
        <f t="shared" si="12"/>
        <v>19.156388888888888</v>
      </c>
      <c r="Z70">
        <v>5.195</v>
      </c>
      <c r="AA70">
        <v>0.448</v>
      </c>
      <c r="AB70" s="1"/>
      <c r="AC70" s="1"/>
      <c r="AD70" t="s">
        <v>1550</v>
      </c>
      <c r="AE70">
        <v>6</v>
      </c>
      <c r="AF70">
        <v>14</v>
      </c>
      <c r="AG70">
        <v>28.6</v>
      </c>
      <c r="AH70" s="173">
        <f t="shared" si="10"/>
        <v>6.2412777777777775</v>
      </c>
      <c r="AI70">
        <v>17</v>
      </c>
      <c r="AJ70">
        <v>54</v>
      </c>
      <c r="AK70">
        <v>23</v>
      </c>
      <c r="AL70" s="172">
        <f t="shared" si="11"/>
        <v>17.906388888888888</v>
      </c>
      <c r="AM70">
        <v>5.884</v>
      </c>
      <c r="AP70" s="173">
        <f t="shared" si="13"/>
      </c>
    </row>
    <row r="71" spans="1:42" ht="15.75">
      <c r="A71" t="s">
        <v>1159</v>
      </c>
      <c r="B71" t="s">
        <v>1160</v>
      </c>
      <c r="C71" t="s">
        <v>1161</v>
      </c>
      <c r="D71">
        <v>6</v>
      </c>
      <c r="E71">
        <v>4</v>
      </c>
      <c r="F71">
        <v>7.2</v>
      </c>
      <c r="G71" s="172">
        <f t="shared" si="7"/>
        <v>6.068666666666666</v>
      </c>
      <c r="H71">
        <v>23</v>
      </c>
      <c r="I71">
        <v>15</v>
      </c>
      <c r="J71">
        <v>48</v>
      </c>
      <c r="K71" s="172">
        <f t="shared" si="8"/>
        <v>23.263333333333332</v>
      </c>
      <c r="L71" t="s">
        <v>1162</v>
      </c>
      <c r="M71">
        <v>4.158</v>
      </c>
      <c r="N71">
        <v>0.827</v>
      </c>
      <c r="O71" s="1"/>
      <c r="P71" s="1"/>
      <c r="Q71" t="s">
        <v>1163</v>
      </c>
      <c r="R71">
        <v>5</v>
      </c>
      <c r="S71">
        <v>49</v>
      </c>
      <c r="T71">
        <v>1</v>
      </c>
      <c r="U71" s="173">
        <f t="shared" si="9"/>
        <v>5.816944444444444</v>
      </c>
      <c r="V71">
        <v>24</v>
      </c>
      <c r="W71">
        <v>34</v>
      </c>
      <c r="X71">
        <v>3</v>
      </c>
      <c r="Y71" s="172">
        <f t="shared" si="12"/>
        <v>24.5675</v>
      </c>
      <c r="Z71">
        <v>4.877</v>
      </c>
      <c r="AA71">
        <v>1.019</v>
      </c>
      <c r="AB71" s="1"/>
      <c r="AC71" s="1"/>
      <c r="AD71" t="s">
        <v>1164</v>
      </c>
      <c r="AE71">
        <v>6</v>
      </c>
      <c r="AF71">
        <v>15</v>
      </c>
      <c r="AG71">
        <v>22.7</v>
      </c>
      <c r="AH71" s="173">
        <f t="shared" si="10"/>
        <v>6.256305555555556</v>
      </c>
      <c r="AI71">
        <v>29</v>
      </c>
      <c r="AJ71">
        <v>29</v>
      </c>
      <c r="AK71">
        <v>53</v>
      </c>
      <c r="AL71" s="172">
        <f t="shared" si="11"/>
        <v>29.498055555555556</v>
      </c>
      <c r="AM71">
        <v>4.338</v>
      </c>
      <c r="AN71" s="173"/>
      <c r="AP71" s="173">
        <f t="shared" si="13"/>
      </c>
    </row>
    <row r="72" spans="1:42" ht="15.75">
      <c r="A72" t="s">
        <v>96</v>
      </c>
      <c r="B72" t="s">
        <v>306</v>
      </c>
      <c r="C72" t="s">
        <v>506</v>
      </c>
      <c r="D72">
        <v>6</v>
      </c>
      <c r="E72">
        <v>4</v>
      </c>
      <c r="F72">
        <v>59.1292</v>
      </c>
      <c r="G72" s="172">
        <f t="shared" si="7"/>
        <v>6.083091444444444</v>
      </c>
      <c r="H72">
        <v>-16</v>
      </c>
      <c r="I72">
        <v>29</v>
      </c>
      <c r="J72">
        <v>3.965</v>
      </c>
      <c r="K72" s="172">
        <f t="shared" si="8"/>
        <v>-16.484434722222222</v>
      </c>
      <c r="L72" t="s">
        <v>1082</v>
      </c>
      <c r="M72">
        <v>4.923</v>
      </c>
      <c r="N72">
        <v>0.234</v>
      </c>
      <c r="O72" s="1"/>
      <c r="P72" s="1"/>
      <c r="Q72" t="s">
        <v>721</v>
      </c>
      <c r="R72">
        <v>6</v>
      </c>
      <c r="S72">
        <v>9</v>
      </c>
      <c r="T72">
        <v>34.5243</v>
      </c>
      <c r="U72" s="173">
        <f t="shared" si="9"/>
        <v>6.159590083333334</v>
      </c>
      <c r="V72">
        <v>-14</v>
      </c>
      <c r="W72">
        <v>35</v>
      </c>
      <c r="X72">
        <v>4.627</v>
      </c>
      <c r="Y72" s="172">
        <f t="shared" si="12"/>
        <v>-14.584618611111111</v>
      </c>
      <c r="Z72">
        <v>5.552</v>
      </c>
      <c r="AA72">
        <v>1.155</v>
      </c>
      <c r="AB72" s="1"/>
      <c r="AC72" s="1"/>
      <c r="AD72" t="s">
        <v>908</v>
      </c>
      <c r="AE72">
        <v>6</v>
      </c>
      <c r="AF72">
        <v>2</v>
      </c>
      <c r="AG72">
        <v>33.8123</v>
      </c>
      <c r="AH72" s="173">
        <f t="shared" si="10"/>
        <v>6.042725638888888</v>
      </c>
      <c r="AI72">
        <v>-14</v>
      </c>
      <c r="AJ72">
        <v>29</v>
      </c>
      <c r="AK72">
        <v>49.766</v>
      </c>
      <c r="AL72" s="172">
        <f t="shared" si="11"/>
        <v>-14.49715722222222</v>
      </c>
      <c r="AM72">
        <v>6.197</v>
      </c>
      <c r="AN72" s="173"/>
      <c r="AP72" s="173">
        <f t="shared" si="13"/>
      </c>
    </row>
    <row r="73" spans="1:42" ht="15.75">
      <c r="A73" t="s">
        <v>1551</v>
      </c>
      <c r="B73" t="s">
        <v>1552</v>
      </c>
      <c r="C73" t="s">
        <v>1553</v>
      </c>
      <c r="D73">
        <v>6</v>
      </c>
      <c r="E73">
        <v>9</v>
      </c>
      <c r="F73">
        <v>44</v>
      </c>
      <c r="G73" s="172">
        <f t="shared" si="7"/>
        <v>6.162222222222223</v>
      </c>
      <c r="H73">
        <v>23</v>
      </c>
      <c r="I73">
        <v>6</v>
      </c>
      <c r="J73">
        <v>49</v>
      </c>
      <c r="K73" s="172">
        <f t="shared" si="8"/>
        <v>23.113611111111112</v>
      </c>
      <c r="L73" t="s">
        <v>1554</v>
      </c>
      <c r="M73">
        <v>5.734</v>
      </c>
      <c r="N73">
        <v>0.205</v>
      </c>
      <c r="O73" s="1"/>
      <c r="P73" s="1"/>
      <c r="Q73" t="s">
        <v>1549</v>
      </c>
      <c r="R73">
        <v>6</v>
      </c>
      <c r="S73">
        <v>14</v>
      </c>
      <c r="T73">
        <v>50.9</v>
      </c>
      <c r="U73" s="173">
        <f t="shared" si="9"/>
        <v>6.247472222222222</v>
      </c>
      <c r="V73">
        <v>19</v>
      </c>
      <c r="W73">
        <v>9</v>
      </c>
      <c r="X73">
        <v>23</v>
      </c>
      <c r="Y73" s="172">
        <f t="shared" si="12"/>
        <v>19.156388888888888</v>
      </c>
      <c r="Z73">
        <v>5.195</v>
      </c>
      <c r="AA73">
        <v>0.448</v>
      </c>
      <c r="AB73" s="1"/>
      <c r="AC73" s="1"/>
      <c r="AD73" t="s">
        <v>1550</v>
      </c>
      <c r="AE73">
        <v>6</v>
      </c>
      <c r="AF73">
        <v>14</v>
      </c>
      <c r="AG73">
        <v>28.6</v>
      </c>
      <c r="AH73" s="173">
        <f t="shared" si="10"/>
        <v>6.2412777777777775</v>
      </c>
      <c r="AI73">
        <v>17</v>
      </c>
      <c r="AJ73">
        <v>54</v>
      </c>
      <c r="AK73">
        <v>23</v>
      </c>
      <c r="AL73" s="172">
        <f t="shared" si="11"/>
        <v>17.906388888888888</v>
      </c>
      <c r="AM73">
        <v>5.884</v>
      </c>
      <c r="AP73" s="173">
        <f t="shared" si="13"/>
      </c>
    </row>
    <row r="74" spans="1:42" ht="15.75">
      <c r="A74" t="s">
        <v>98</v>
      </c>
      <c r="B74" t="s">
        <v>308</v>
      </c>
      <c r="C74" t="s">
        <v>508</v>
      </c>
      <c r="D74">
        <v>6</v>
      </c>
      <c r="E74">
        <v>14</v>
      </c>
      <c r="F74">
        <v>52.7</v>
      </c>
      <c r="G74" s="172">
        <f t="shared" si="7"/>
        <v>6.247972222222223</v>
      </c>
      <c r="H74">
        <v>22</v>
      </c>
      <c r="I74">
        <v>30</v>
      </c>
      <c r="J74">
        <v>25</v>
      </c>
      <c r="K74" s="172">
        <f t="shared" si="8"/>
        <v>22.506944444444443</v>
      </c>
      <c r="L74" t="s">
        <v>1396</v>
      </c>
      <c r="M74">
        <v>3.283</v>
      </c>
      <c r="N74">
        <v>1.586</v>
      </c>
      <c r="O74" s="1"/>
      <c r="P74" s="1"/>
      <c r="Q74" t="s">
        <v>1164</v>
      </c>
      <c r="R74">
        <v>6</v>
      </c>
      <c r="S74">
        <v>15</v>
      </c>
      <c r="T74">
        <v>22.7</v>
      </c>
      <c r="U74" s="173">
        <f t="shared" si="9"/>
        <v>6.256305555555556</v>
      </c>
      <c r="V74">
        <v>29</v>
      </c>
      <c r="W74">
        <v>29</v>
      </c>
      <c r="X74">
        <v>53</v>
      </c>
      <c r="Y74" s="172">
        <f t="shared" si="12"/>
        <v>29.498055555555556</v>
      </c>
      <c r="Z74">
        <v>4.338</v>
      </c>
      <c r="AA74">
        <v>1.019</v>
      </c>
      <c r="AB74" s="1"/>
      <c r="AC74" s="1"/>
      <c r="AD74" t="s">
        <v>1163</v>
      </c>
      <c r="AE74">
        <v>5</v>
      </c>
      <c r="AF74">
        <v>49</v>
      </c>
      <c r="AG74">
        <v>1</v>
      </c>
      <c r="AH74" s="173">
        <f t="shared" si="10"/>
        <v>5.816944444444444</v>
      </c>
      <c r="AI74">
        <v>24</v>
      </c>
      <c r="AJ74">
        <v>34</v>
      </c>
      <c r="AK74">
        <v>3</v>
      </c>
      <c r="AL74" s="172">
        <f t="shared" si="11"/>
        <v>24.5675</v>
      </c>
      <c r="AM74">
        <v>4.877</v>
      </c>
      <c r="AN74" s="173"/>
      <c r="AP74" s="173">
        <f t="shared" si="13"/>
      </c>
    </row>
    <row r="75" spans="1:42" ht="15.75">
      <c r="A75" t="s">
        <v>1199</v>
      </c>
      <c r="B75" t="s">
        <v>1200</v>
      </c>
      <c r="C75"/>
      <c r="D75">
        <v>6</v>
      </c>
      <c r="E75">
        <v>15</v>
      </c>
      <c r="F75">
        <v>22.7</v>
      </c>
      <c r="G75" s="172">
        <f t="shared" si="7"/>
        <v>6.256305555555556</v>
      </c>
      <c r="H75">
        <v>29</v>
      </c>
      <c r="I75">
        <v>29</v>
      </c>
      <c r="J75">
        <v>53</v>
      </c>
      <c r="K75" s="172">
        <f t="shared" si="8"/>
        <v>29.498055555555556</v>
      </c>
      <c r="L75" t="s">
        <v>1229</v>
      </c>
      <c r="M75">
        <v>4.338</v>
      </c>
      <c r="N75">
        <v>1.019</v>
      </c>
      <c r="O75" s="1"/>
      <c r="P75" s="1"/>
      <c r="Q75" t="s">
        <v>1230</v>
      </c>
      <c r="R75">
        <v>6</v>
      </c>
      <c r="S75">
        <v>1</v>
      </c>
      <c r="T75">
        <v>10</v>
      </c>
      <c r="U75" s="173">
        <f t="shared" si="9"/>
        <v>6.019444444444445</v>
      </c>
      <c r="V75">
        <v>31</v>
      </c>
      <c r="W75">
        <v>2</v>
      </c>
      <c r="X75">
        <v>4</v>
      </c>
      <c r="Y75" s="172">
        <f t="shared" si="12"/>
        <v>31.034444444444446</v>
      </c>
      <c r="Z75">
        <v>6.19</v>
      </c>
      <c r="AA75">
        <v>0.08</v>
      </c>
      <c r="AB75" s="1"/>
      <c r="AC75" s="1"/>
      <c r="AD75" t="s">
        <v>1264</v>
      </c>
      <c r="AE75">
        <v>6</v>
      </c>
      <c r="AF75">
        <v>12</v>
      </c>
      <c r="AG75">
        <v>20.1</v>
      </c>
      <c r="AH75" s="173">
        <f t="shared" si="10"/>
        <v>6.205583333333333</v>
      </c>
      <c r="AI75">
        <v>32</v>
      </c>
      <c r="AJ75">
        <v>41</v>
      </c>
      <c r="AK75">
        <v>36</v>
      </c>
      <c r="AL75" s="172">
        <f t="shared" si="11"/>
        <v>32.69333333333333</v>
      </c>
      <c r="AM75">
        <v>5.776</v>
      </c>
      <c r="AN75" s="173"/>
      <c r="AP75" s="173">
        <f t="shared" si="13"/>
      </c>
    </row>
    <row r="76" spans="1:42" ht="15.75">
      <c r="A76" t="s">
        <v>99</v>
      </c>
      <c r="B76" t="s">
        <v>309</v>
      </c>
      <c r="C76" t="s">
        <v>509</v>
      </c>
      <c r="D76">
        <v>6</v>
      </c>
      <c r="E76">
        <v>17</v>
      </c>
      <c r="F76">
        <v>54.8202</v>
      </c>
      <c r="G76" s="172">
        <f t="shared" si="7"/>
        <v>6.2985611666666665</v>
      </c>
      <c r="H76">
        <v>61</v>
      </c>
      <c r="I76">
        <v>30</v>
      </c>
      <c r="J76">
        <v>55.031</v>
      </c>
      <c r="K76" s="172">
        <f t="shared" si="8"/>
        <v>61.51528638888889</v>
      </c>
      <c r="L76" t="s">
        <v>1056</v>
      </c>
      <c r="M76">
        <v>4.95</v>
      </c>
      <c r="N76">
        <v>1.83</v>
      </c>
      <c r="O76" s="1"/>
      <c r="P76" s="1"/>
      <c r="Q76" t="s">
        <v>723</v>
      </c>
      <c r="R76">
        <v>6</v>
      </c>
      <c r="S76">
        <v>15</v>
      </c>
      <c r="T76">
        <v>40.5411</v>
      </c>
      <c r="U76" s="173">
        <f t="shared" si="9"/>
        <v>6.261261416666667</v>
      </c>
      <c r="V76">
        <v>59</v>
      </c>
      <c r="W76">
        <v>59</v>
      </c>
      <c r="X76">
        <v>56.312</v>
      </c>
      <c r="Y76" s="172">
        <f t="shared" si="12"/>
        <v>59.99897555555555</v>
      </c>
      <c r="Z76">
        <v>5.35</v>
      </c>
      <c r="AA76">
        <v>1.34</v>
      </c>
      <c r="AB76" s="1"/>
      <c r="AC76" s="1"/>
      <c r="AD76" t="s">
        <v>910</v>
      </c>
      <c r="AE76">
        <v>6</v>
      </c>
      <c r="AF76">
        <v>9</v>
      </c>
      <c r="AG76">
        <v>59.0145</v>
      </c>
      <c r="AH76" s="173">
        <f t="shared" si="10"/>
        <v>6.166392916666667</v>
      </c>
      <c r="AI76">
        <v>58</v>
      </c>
      <c r="AJ76">
        <v>56</v>
      </c>
      <c r="AK76">
        <v>8.499</v>
      </c>
      <c r="AL76" s="172">
        <f t="shared" si="11"/>
        <v>58.935694166666664</v>
      </c>
      <c r="AM76">
        <v>5.358</v>
      </c>
      <c r="AN76" s="173"/>
      <c r="AP76" s="173">
        <f t="shared" si="13"/>
      </c>
    </row>
    <row r="77" spans="1:42" ht="15.75">
      <c r="A77" t="s">
        <v>100</v>
      </c>
      <c r="B77" t="s">
        <v>1328</v>
      </c>
      <c r="C77" t="s">
        <v>510</v>
      </c>
      <c r="D77">
        <v>6</v>
      </c>
      <c r="E77">
        <v>18</v>
      </c>
      <c r="F77">
        <v>48.7909</v>
      </c>
      <c r="G77" s="172">
        <f t="shared" si="7"/>
        <v>6.313553027777777</v>
      </c>
      <c r="H77">
        <v>-15</v>
      </c>
      <c r="I77">
        <v>1</v>
      </c>
      <c r="J77">
        <v>29.833</v>
      </c>
      <c r="K77" s="172">
        <f t="shared" si="8"/>
        <v>-15.024953611111112</v>
      </c>
      <c r="L77" t="s">
        <v>1083</v>
      </c>
      <c r="M77">
        <v>6.054</v>
      </c>
      <c r="N77">
        <v>1.659</v>
      </c>
      <c r="O77" s="1"/>
      <c r="P77" s="1"/>
      <c r="Q77" t="s">
        <v>724</v>
      </c>
      <c r="R77">
        <v>6</v>
      </c>
      <c r="S77">
        <v>23</v>
      </c>
      <c r="T77">
        <v>46.1431</v>
      </c>
      <c r="U77" s="173">
        <f t="shared" si="9"/>
        <v>6.396150861111112</v>
      </c>
      <c r="V77">
        <v>-15</v>
      </c>
      <c r="W77">
        <v>4</v>
      </c>
      <c r="X77">
        <v>16.525</v>
      </c>
      <c r="Y77" s="172">
        <f t="shared" si="12"/>
        <v>-15.071256944444444</v>
      </c>
      <c r="Z77">
        <v>6.24</v>
      </c>
      <c r="AA77">
        <v>1.53</v>
      </c>
      <c r="AB77" s="1"/>
      <c r="AC77" s="1"/>
      <c r="AD77" t="s">
        <v>911</v>
      </c>
      <c r="AE77">
        <v>6</v>
      </c>
      <c r="AF77">
        <v>24</v>
      </c>
      <c r="AG77">
        <v>10.3201</v>
      </c>
      <c r="AH77" s="173">
        <f t="shared" si="10"/>
        <v>6.402866694444445</v>
      </c>
      <c r="AI77">
        <v>-11</v>
      </c>
      <c r="AJ77">
        <v>31</v>
      </c>
      <c r="AK77">
        <v>48.316</v>
      </c>
      <c r="AL77" s="172">
        <f t="shared" si="11"/>
        <v>-11.530087777777778</v>
      </c>
      <c r="AM77">
        <v>5.219</v>
      </c>
      <c r="AP77" s="173">
        <f t="shared" si="13"/>
      </c>
    </row>
    <row r="78" spans="1:42" ht="15.75">
      <c r="A78" t="s">
        <v>1165</v>
      </c>
      <c r="B78" t="s">
        <v>310</v>
      </c>
      <c r="C78" t="s">
        <v>511</v>
      </c>
      <c r="D78">
        <v>6</v>
      </c>
      <c r="E78">
        <v>22</v>
      </c>
      <c r="F78">
        <v>57.6</v>
      </c>
      <c r="G78" s="172">
        <f t="shared" si="7"/>
        <v>6.382666666666666</v>
      </c>
      <c r="H78">
        <v>22</v>
      </c>
      <c r="I78">
        <v>30</v>
      </c>
      <c r="J78">
        <v>49</v>
      </c>
      <c r="K78" s="172">
        <f t="shared" si="8"/>
        <v>22.51361111111111</v>
      </c>
      <c r="L78" t="s">
        <v>1056</v>
      </c>
      <c r="M78">
        <v>2.874</v>
      </c>
      <c r="N78">
        <v>1.643</v>
      </c>
      <c r="O78" s="1"/>
      <c r="P78" s="1"/>
      <c r="Q78" t="s">
        <v>1164</v>
      </c>
      <c r="R78">
        <v>6</v>
      </c>
      <c r="S78">
        <v>15</v>
      </c>
      <c r="T78">
        <v>22.7</v>
      </c>
      <c r="U78" s="173">
        <f t="shared" si="9"/>
        <v>6.256305555555556</v>
      </c>
      <c r="V78">
        <v>29</v>
      </c>
      <c r="W78">
        <v>29</v>
      </c>
      <c r="X78">
        <v>53</v>
      </c>
      <c r="Y78" s="172">
        <f t="shared" si="12"/>
        <v>29.498055555555556</v>
      </c>
      <c r="Z78">
        <v>4.338</v>
      </c>
      <c r="AA78">
        <v>1.019</v>
      </c>
      <c r="AB78" s="1"/>
      <c r="AC78" s="1"/>
      <c r="AD78" t="s">
        <v>1163</v>
      </c>
      <c r="AE78">
        <v>5</v>
      </c>
      <c r="AF78">
        <v>49</v>
      </c>
      <c r="AG78">
        <v>1</v>
      </c>
      <c r="AH78" s="173">
        <f t="shared" si="10"/>
        <v>5.816944444444444</v>
      </c>
      <c r="AI78">
        <v>24</v>
      </c>
      <c r="AJ78">
        <v>34</v>
      </c>
      <c r="AK78">
        <v>3</v>
      </c>
      <c r="AL78" s="172">
        <f t="shared" si="11"/>
        <v>24.5675</v>
      </c>
      <c r="AM78">
        <v>4.877</v>
      </c>
      <c r="AN78" s="173"/>
      <c r="AP78" s="173">
        <f t="shared" si="13"/>
      </c>
    </row>
    <row r="79" spans="1:42" ht="15.75">
      <c r="A79" t="s">
        <v>1397</v>
      </c>
      <c r="B79" t="s">
        <v>1398</v>
      </c>
      <c r="C79"/>
      <c r="D79">
        <v>6</v>
      </c>
      <c r="E79">
        <v>24</v>
      </c>
      <c r="F79">
        <v>53.9</v>
      </c>
      <c r="G79" s="172">
        <f t="shared" si="7"/>
        <v>6.4149722222222225</v>
      </c>
      <c r="H79">
        <v>49</v>
      </c>
      <c r="I79">
        <v>17</v>
      </c>
      <c r="J79">
        <v>16</v>
      </c>
      <c r="K79" s="172">
        <f t="shared" si="8"/>
        <v>49.28777777777778</v>
      </c>
      <c r="L79" t="s">
        <v>1399</v>
      </c>
      <c r="M79">
        <v>4.875</v>
      </c>
      <c r="N79">
        <v>1.956</v>
      </c>
      <c r="O79" s="1"/>
      <c r="P79" s="1"/>
      <c r="Q79" t="s">
        <v>1400</v>
      </c>
      <c r="R79">
        <v>6</v>
      </c>
      <c r="S79">
        <v>30</v>
      </c>
      <c r="T79">
        <v>3</v>
      </c>
      <c r="U79" s="173">
        <f t="shared" si="9"/>
        <v>6.5008333333333335</v>
      </c>
      <c r="V79">
        <v>46</v>
      </c>
      <c r="W79">
        <v>41</v>
      </c>
      <c r="X79">
        <v>8</v>
      </c>
      <c r="Y79" s="172">
        <f t="shared" si="12"/>
        <v>46.68555555555555</v>
      </c>
      <c r="Z79">
        <v>5.9</v>
      </c>
      <c r="AA79">
        <v>1.438</v>
      </c>
      <c r="AB79" s="1"/>
      <c r="AC79" s="1"/>
      <c r="AD79" t="s">
        <v>1401</v>
      </c>
      <c r="AE79">
        <v>6</v>
      </c>
      <c r="AF79">
        <v>47</v>
      </c>
      <c r="AG79">
        <v>39.6</v>
      </c>
      <c r="AH79" s="173">
        <f t="shared" si="10"/>
        <v>6.794333333333333</v>
      </c>
      <c r="AI79">
        <v>48</v>
      </c>
      <c r="AJ79">
        <v>47</v>
      </c>
      <c r="AK79">
        <v>22</v>
      </c>
      <c r="AL79" s="172">
        <f t="shared" si="11"/>
        <v>48.78944444444444</v>
      </c>
      <c r="AM79">
        <v>5.212</v>
      </c>
      <c r="AN79" s="173"/>
      <c r="AP79" s="173">
        <f t="shared" si="13"/>
      </c>
    </row>
    <row r="80" spans="1:40" ht="15.75">
      <c r="A80" t="s">
        <v>4723</v>
      </c>
      <c r="B80" t="s">
        <v>4724</v>
      </c>
      <c r="C80" t="s">
        <v>4725</v>
      </c>
      <c r="D80">
        <v>6</v>
      </c>
      <c r="E80">
        <v>26</v>
      </c>
      <c r="F80">
        <v>25.8</v>
      </c>
      <c r="G80" s="172">
        <f t="shared" si="7"/>
        <v>6.4405</v>
      </c>
      <c r="H80">
        <v>56</v>
      </c>
      <c r="I80">
        <v>17</v>
      </c>
      <c r="J80">
        <v>6</v>
      </c>
      <c r="K80" s="172">
        <f t="shared" si="8"/>
        <v>56.285</v>
      </c>
      <c r="L80" t="s">
        <v>4726</v>
      </c>
      <c r="M80">
        <v>5.638</v>
      </c>
      <c r="N80">
        <v>0.238</v>
      </c>
      <c r="O80" s="1"/>
      <c r="P80" s="1"/>
      <c r="Q80" t="s">
        <v>4743</v>
      </c>
      <c r="R80">
        <v>6</v>
      </c>
      <c r="S80">
        <v>21</v>
      </c>
      <c r="T80">
        <v>46.1</v>
      </c>
      <c r="U80" s="173">
        <f t="shared" si="9"/>
        <v>6.362805555555555</v>
      </c>
      <c r="V80">
        <v>53</v>
      </c>
      <c r="W80">
        <v>27</v>
      </c>
      <c r="X80">
        <v>8</v>
      </c>
      <c r="Y80" s="172">
        <f t="shared" si="12"/>
        <v>53.452222222222225</v>
      </c>
      <c r="Z80">
        <v>5.36</v>
      </c>
      <c r="AA80">
        <v>0.43</v>
      </c>
      <c r="AB80" s="1"/>
      <c r="AC80" s="1"/>
      <c r="AD80" t="s">
        <v>4753</v>
      </c>
      <c r="AE80">
        <v>6</v>
      </c>
      <c r="AF80">
        <v>37</v>
      </c>
      <c r="AG80">
        <v>38.4</v>
      </c>
      <c r="AH80" s="173">
        <f t="shared" si="10"/>
        <v>6.6273333333333335</v>
      </c>
      <c r="AI80">
        <v>56</v>
      </c>
      <c r="AJ80">
        <v>51</v>
      </c>
      <c r="AK80">
        <v>27</v>
      </c>
      <c r="AL80" s="172">
        <f t="shared" si="11"/>
        <v>56.8575</v>
      </c>
      <c r="AM80">
        <v>5.89</v>
      </c>
      <c r="AN80" s="173"/>
    </row>
    <row r="81" spans="1:42" ht="15.75">
      <c r="A81" t="s">
        <v>101</v>
      </c>
      <c r="B81" t="s">
        <v>311</v>
      </c>
      <c r="C81" t="s">
        <v>512</v>
      </c>
      <c r="D81">
        <v>6</v>
      </c>
      <c r="E81">
        <v>49</v>
      </c>
      <c r="F81">
        <v>41.311</v>
      </c>
      <c r="G81" s="172">
        <f t="shared" si="7"/>
        <v>6.828141944444444</v>
      </c>
      <c r="H81">
        <v>32</v>
      </c>
      <c r="I81">
        <v>36</v>
      </c>
      <c r="J81">
        <v>24.321</v>
      </c>
      <c r="K81" s="172">
        <f t="shared" si="8"/>
        <v>32.60675583333334</v>
      </c>
      <c r="L81" t="s">
        <v>1084</v>
      </c>
      <c r="M81">
        <v>5.717</v>
      </c>
      <c r="N81">
        <v>1.297</v>
      </c>
      <c r="O81" s="1"/>
      <c r="P81" s="1"/>
      <c r="Q81" t="s">
        <v>725</v>
      </c>
      <c r="R81">
        <v>6</v>
      </c>
      <c r="S81">
        <v>53</v>
      </c>
      <c r="T81">
        <v>3.5392</v>
      </c>
      <c r="U81" s="173">
        <f t="shared" si="9"/>
        <v>6.884316444444444</v>
      </c>
      <c r="V81">
        <v>35</v>
      </c>
      <c r="W81">
        <v>47</v>
      </c>
      <c r="X81">
        <v>16.782</v>
      </c>
      <c r="Y81" s="172">
        <f t="shared" si="12"/>
        <v>35.787994999999995</v>
      </c>
      <c r="Z81">
        <v>6.008</v>
      </c>
      <c r="AA81">
        <v>1.455</v>
      </c>
      <c r="AB81" s="1"/>
      <c r="AC81" s="1"/>
      <c r="AD81" t="s">
        <v>912</v>
      </c>
      <c r="AE81">
        <v>6</v>
      </c>
      <c r="AF81">
        <v>57</v>
      </c>
      <c r="AG81">
        <v>0.5195</v>
      </c>
      <c r="AH81" s="173">
        <f t="shared" si="10"/>
        <v>6.950144305555556</v>
      </c>
      <c r="AI81">
        <v>33</v>
      </c>
      <c r="AJ81">
        <v>40</v>
      </c>
      <c r="AK81">
        <v>51.739</v>
      </c>
      <c r="AL81" s="172">
        <f t="shared" si="11"/>
        <v>33.681038611111106</v>
      </c>
      <c r="AM81">
        <v>5.909</v>
      </c>
      <c r="AN81" s="173"/>
      <c r="AP81" s="173">
        <f t="shared" si="13"/>
      </c>
    </row>
    <row r="82" spans="1:42" ht="15.75">
      <c r="A82" t="s">
        <v>1402</v>
      </c>
      <c r="B82" t="s">
        <v>1403</v>
      </c>
      <c r="C82"/>
      <c r="D82">
        <v>6</v>
      </c>
      <c r="E82">
        <v>54</v>
      </c>
      <c r="F82">
        <v>8</v>
      </c>
      <c r="G82" s="172">
        <f t="shared" si="7"/>
        <v>6.902222222222223</v>
      </c>
      <c r="H82">
        <v>-24</v>
      </c>
      <c r="I82">
        <v>11</v>
      </c>
      <c r="J82">
        <v>3</v>
      </c>
      <c r="K82" s="172">
        <f t="shared" si="8"/>
        <v>-24.184166666666666</v>
      </c>
      <c r="L82" t="s">
        <v>1404</v>
      </c>
      <c r="M82">
        <v>3.89</v>
      </c>
      <c r="N82">
        <v>1.74</v>
      </c>
      <c r="O82" s="1"/>
      <c r="P82" s="1"/>
      <c r="Q82" t="s">
        <v>1405</v>
      </c>
      <c r="R82">
        <v>7</v>
      </c>
      <c r="S82">
        <v>18</v>
      </c>
      <c r="T82">
        <v>51.3</v>
      </c>
      <c r="U82" s="173">
        <f t="shared" si="9"/>
        <v>7.3142499999999995</v>
      </c>
      <c r="V82">
        <v>-26</v>
      </c>
      <c r="W82">
        <v>35</v>
      </c>
      <c r="X82">
        <v>9</v>
      </c>
      <c r="Y82" s="172">
        <f t="shared" si="12"/>
        <v>-26.585833333333333</v>
      </c>
      <c r="Z82">
        <v>5.294</v>
      </c>
      <c r="AA82">
        <v>0.969</v>
      </c>
      <c r="AB82" s="187">
        <v>0.498</v>
      </c>
      <c r="AC82" s="187">
        <v>0.449</v>
      </c>
      <c r="AD82" t="s">
        <v>1406</v>
      </c>
      <c r="AE82">
        <v>6</v>
      </c>
      <c r="AF82">
        <v>57</v>
      </c>
      <c r="AG82">
        <v>33.9</v>
      </c>
      <c r="AH82" s="173">
        <f t="shared" si="10"/>
        <v>6.959416666666667</v>
      </c>
      <c r="AI82">
        <v>-24</v>
      </c>
      <c r="AJ82">
        <v>37</v>
      </c>
      <c r="AK82">
        <v>51</v>
      </c>
      <c r="AL82" s="172">
        <f t="shared" si="11"/>
        <v>-24.630833333333335</v>
      </c>
      <c r="AM82">
        <v>5.448</v>
      </c>
      <c r="AP82" s="173">
        <f t="shared" si="13"/>
      </c>
    </row>
    <row r="83" spans="1:42" ht="15.75">
      <c r="A83" t="s">
        <v>102</v>
      </c>
      <c r="B83" t="s">
        <v>312</v>
      </c>
      <c r="C83" t="s">
        <v>513</v>
      </c>
      <c r="D83">
        <v>7</v>
      </c>
      <c r="E83">
        <v>1</v>
      </c>
      <c r="F83">
        <v>1.9531</v>
      </c>
      <c r="G83" s="172">
        <f t="shared" si="7"/>
        <v>7.017209194444445</v>
      </c>
      <c r="H83">
        <v>-3</v>
      </c>
      <c r="I83">
        <v>15</v>
      </c>
      <c r="J83">
        <v>9.14</v>
      </c>
      <c r="K83" s="172">
        <f t="shared" si="8"/>
        <v>-3.252538888888889</v>
      </c>
      <c r="L83" t="s">
        <v>1231</v>
      </c>
      <c r="M83">
        <v>7.265</v>
      </c>
      <c r="N83">
        <v>1.769</v>
      </c>
      <c r="O83" s="1"/>
      <c r="P83" s="1"/>
      <c r="Q83" t="s">
        <v>726</v>
      </c>
      <c r="R83">
        <v>7</v>
      </c>
      <c r="S83">
        <v>4</v>
      </c>
      <c r="T83">
        <v>5.2481</v>
      </c>
      <c r="U83" s="173">
        <f t="shared" si="9"/>
        <v>7.068124472222222</v>
      </c>
      <c r="V83">
        <v>-5</v>
      </c>
      <c r="W83">
        <v>19</v>
      </c>
      <c r="X83">
        <v>26.324</v>
      </c>
      <c r="Y83" s="172">
        <f t="shared" si="12"/>
        <v>-5.323978888888889</v>
      </c>
      <c r="Z83">
        <v>5.611</v>
      </c>
      <c r="AA83">
        <v>1.292</v>
      </c>
      <c r="AB83" s="1"/>
      <c r="AC83" s="1"/>
      <c r="AD83" t="s">
        <v>913</v>
      </c>
      <c r="AE83">
        <v>7</v>
      </c>
      <c r="AF83">
        <v>0</v>
      </c>
      <c r="AG83">
        <v>18.0363</v>
      </c>
      <c r="AH83" s="173">
        <f t="shared" si="10"/>
        <v>7.0050100833333335</v>
      </c>
      <c r="AI83">
        <v>-5</v>
      </c>
      <c r="AJ83">
        <v>22</v>
      </c>
      <c r="AK83">
        <v>1.783</v>
      </c>
      <c r="AL83" s="172">
        <f t="shared" si="11"/>
        <v>-5.367161944444444</v>
      </c>
      <c r="AM83">
        <v>6.294</v>
      </c>
      <c r="AP83" s="173">
        <f t="shared" si="13"/>
      </c>
    </row>
    <row r="84" spans="1:42" ht="15.75">
      <c r="A84" t="s">
        <v>1407</v>
      </c>
      <c r="B84" t="s">
        <v>1408</v>
      </c>
      <c r="C84" t="s">
        <v>1409</v>
      </c>
      <c r="D84">
        <v>7</v>
      </c>
      <c r="E84">
        <v>1</v>
      </c>
      <c r="F84">
        <v>43.1</v>
      </c>
      <c r="G84" s="172">
        <f t="shared" si="7"/>
        <v>7.028638888888889</v>
      </c>
      <c r="H84">
        <v>-27</v>
      </c>
      <c r="I84">
        <v>56</v>
      </c>
      <c r="J84">
        <v>5</v>
      </c>
      <c r="K84" s="172">
        <f t="shared" si="8"/>
        <v>-27.934722222222224</v>
      </c>
      <c r="L84" t="s">
        <v>1410</v>
      </c>
      <c r="M84">
        <v>3.47</v>
      </c>
      <c r="N84">
        <v>1.73</v>
      </c>
      <c r="O84" s="1"/>
      <c r="P84" s="1"/>
      <c r="Q84" t="s">
        <v>1405</v>
      </c>
      <c r="R84">
        <v>7</v>
      </c>
      <c r="S84">
        <v>18</v>
      </c>
      <c r="T84">
        <v>51.3</v>
      </c>
      <c r="U84" s="173">
        <f t="shared" si="9"/>
        <v>7.3142499999999995</v>
      </c>
      <c r="V84">
        <v>-26</v>
      </c>
      <c r="W84">
        <v>35</v>
      </c>
      <c r="X84">
        <v>9</v>
      </c>
      <c r="Y84" s="172">
        <f t="shared" si="12"/>
        <v>-26.585833333333333</v>
      </c>
      <c r="Z84">
        <v>5.294</v>
      </c>
      <c r="AA84">
        <v>0.969</v>
      </c>
      <c r="AB84" s="187">
        <v>0.498</v>
      </c>
      <c r="AC84" s="187">
        <v>0.449</v>
      </c>
      <c r="AD84" t="s">
        <v>1406</v>
      </c>
      <c r="AE84">
        <v>6</v>
      </c>
      <c r="AF84">
        <v>57</v>
      </c>
      <c r="AG84">
        <v>33.9</v>
      </c>
      <c r="AH84" s="173">
        <f t="shared" si="10"/>
        <v>6.959416666666667</v>
      </c>
      <c r="AI84">
        <v>-24</v>
      </c>
      <c r="AJ84">
        <v>37</v>
      </c>
      <c r="AK84">
        <v>51</v>
      </c>
      <c r="AL84" s="172">
        <f t="shared" si="11"/>
        <v>-24.630833333333335</v>
      </c>
      <c r="AM84">
        <v>5.488</v>
      </c>
      <c r="AP84" s="173">
        <f t="shared" si="13"/>
      </c>
    </row>
    <row r="85" spans="1:42" ht="15.75">
      <c r="A85" t="s">
        <v>104</v>
      </c>
      <c r="B85" t="s">
        <v>314</v>
      </c>
      <c r="C85" t="s">
        <v>515</v>
      </c>
      <c r="D85">
        <v>7</v>
      </c>
      <c r="E85">
        <v>13</v>
      </c>
      <c r="F85">
        <v>22.2759</v>
      </c>
      <c r="G85" s="172">
        <f t="shared" si="7"/>
        <v>7.222854416666666</v>
      </c>
      <c r="H85">
        <v>16</v>
      </c>
      <c r="I85">
        <v>9</v>
      </c>
      <c r="J85">
        <v>32.278</v>
      </c>
      <c r="K85" s="172">
        <f t="shared" si="8"/>
        <v>16.15896611111111</v>
      </c>
      <c r="L85" t="s">
        <v>1062</v>
      </c>
      <c r="M85">
        <v>5.05</v>
      </c>
      <c r="N85">
        <v>1.655</v>
      </c>
      <c r="O85" s="1"/>
      <c r="P85" s="1"/>
      <c r="Q85" t="s">
        <v>728</v>
      </c>
      <c r="R85">
        <v>7</v>
      </c>
      <c r="S85">
        <v>2</v>
      </c>
      <c r="T85">
        <v>17.4933</v>
      </c>
      <c r="U85" s="173">
        <f t="shared" si="9"/>
        <v>7.038192583333333</v>
      </c>
      <c r="V85">
        <v>15</v>
      </c>
      <c r="W85">
        <v>20</v>
      </c>
      <c r="X85">
        <v>9.629</v>
      </c>
      <c r="Y85" s="172">
        <f t="shared" si="12"/>
        <v>15.336008055555556</v>
      </c>
      <c r="Z85">
        <v>5.75</v>
      </c>
      <c r="AA85">
        <v>1.16</v>
      </c>
      <c r="AB85" s="1"/>
      <c r="AC85" s="1"/>
      <c r="AD85" t="s">
        <v>915</v>
      </c>
      <c r="AE85">
        <v>7</v>
      </c>
      <c r="AF85">
        <v>8</v>
      </c>
      <c r="AG85">
        <v>22.0393</v>
      </c>
      <c r="AH85" s="173">
        <f t="shared" si="10"/>
        <v>7.139455361111112</v>
      </c>
      <c r="AI85">
        <v>15</v>
      </c>
      <c r="AJ85">
        <v>55</v>
      </c>
      <c r="AK85">
        <v>50.429</v>
      </c>
      <c r="AL85" s="172">
        <f t="shared" si="11"/>
        <v>15.930674722222221</v>
      </c>
      <c r="AM85">
        <v>5.457</v>
      </c>
      <c r="AP85" s="173">
        <f t="shared" si="13"/>
      </c>
    </row>
    <row r="86" spans="1:42" ht="15.75">
      <c r="A86" t="s">
        <v>103</v>
      </c>
      <c r="B86" t="s">
        <v>313</v>
      </c>
      <c r="C86" t="s">
        <v>514</v>
      </c>
      <c r="D86">
        <v>7</v>
      </c>
      <c r="E86">
        <v>13</v>
      </c>
      <c r="F86">
        <v>23.4011</v>
      </c>
      <c r="G86" s="172">
        <f t="shared" si="7"/>
        <v>7.223166972222223</v>
      </c>
      <c r="H86">
        <v>51</v>
      </c>
      <c r="I86">
        <v>25</v>
      </c>
      <c r="J86">
        <v>43.483</v>
      </c>
      <c r="K86" s="172">
        <f t="shared" si="8"/>
        <v>51.42874527777778</v>
      </c>
      <c r="L86" t="s">
        <v>1056</v>
      </c>
      <c r="M86">
        <v>5.485</v>
      </c>
      <c r="N86">
        <v>1.642</v>
      </c>
      <c r="O86" s="1"/>
      <c r="P86" s="1"/>
      <c r="Q86" t="s">
        <v>727</v>
      </c>
      <c r="R86">
        <v>7</v>
      </c>
      <c r="S86">
        <v>17</v>
      </c>
      <c r="T86">
        <v>33.7197</v>
      </c>
      <c r="U86" s="173">
        <f t="shared" si="9"/>
        <v>7.292699916666667</v>
      </c>
      <c r="V86">
        <v>52</v>
      </c>
      <c r="W86">
        <v>7</v>
      </c>
      <c r="X86">
        <v>51.857</v>
      </c>
      <c r="Y86" s="172">
        <f t="shared" si="12"/>
        <v>52.13107138888889</v>
      </c>
      <c r="Z86">
        <v>5.922</v>
      </c>
      <c r="AA86">
        <v>1.256</v>
      </c>
      <c r="AB86" s="1"/>
      <c r="AC86" s="1"/>
      <c r="AD86" t="s">
        <v>914</v>
      </c>
      <c r="AE86">
        <v>7</v>
      </c>
      <c r="AF86">
        <v>24</v>
      </c>
      <c r="AG86">
        <v>57.0877</v>
      </c>
      <c r="AH86" s="173">
        <f t="shared" si="10"/>
        <v>7.415857694444445</v>
      </c>
      <c r="AI86">
        <v>51</v>
      </c>
      <c r="AJ86">
        <v>53</v>
      </c>
      <c r="AK86">
        <v>14.131</v>
      </c>
      <c r="AL86" s="172">
        <f t="shared" si="11"/>
        <v>51.88725861111111</v>
      </c>
      <c r="AM86">
        <v>5.799</v>
      </c>
      <c r="AP86" s="173">
        <f t="shared" si="13"/>
      </c>
    </row>
    <row r="87" spans="1:42" ht="15.75">
      <c r="A87" t="s">
        <v>108</v>
      </c>
      <c r="B87" t="s">
        <v>318</v>
      </c>
      <c r="C87" t="s">
        <v>519</v>
      </c>
      <c r="D87">
        <v>7</v>
      </c>
      <c r="E87">
        <v>14</v>
      </c>
      <c r="F87">
        <v>15.2121</v>
      </c>
      <c r="G87" s="172">
        <f t="shared" si="7"/>
        <v>7.237558916666667</v>
      </c>
      <c r="H87">
        <v>-26</v>
      </c>
      <c r="I87">
        <v>21</v>
      </c>
      <c r="J87">
        <v>9.024</v>
      </c>
      <c r="K87" s="172">
        <f t="shared" si="8"/>
        <v>-26.352506666666667</v>
      </c>
      <c r="L87" t="s">
        <v>1085</v>
      </c>
      <c r="M87">
        <v>4.638</v>
      </c>
      <c r="N87">
        <v>-0.175</v>
      </c>
      <c r="O87" s="187">
        <v>-0.047</v>
      </c>
      <c r="P87" s="187">
        <v>-0.082</v>
      </c>
      <c r="Q87" t="s">
        <v>731</v>
      </c>
      <c r="R87">
        <v>7</v>
      </c>
      <c r="S87">
        <v>17</v>
      </c>
      <c r="T87">
        <v>48.0124</v>
      </c>
      <c r="U87" s="173">
        <f t="shared" si="9"/>
        <v>7.296670111111111</v>
      </c>
      <c r="V87">
        <v>-26</v>
      </c>
      <c r="W87">
        <v>47</v>
      </c>
      <c r="X87">
        <v>51.201</v>
      </c>
      <c r="Y87" s="172">
        <f t="shared" si="12"/>
        <v>-26.797555833333334</v>
      </c>
      <c r="Z87">
        <v>6.433</v>
      </c>
      <c r="AA87">
        <v>-0.144</v>
      </c>
      <c r="AB87" s="1"/>
      <c r="AC87" s="1"/>
      <c r="AD87" t="s">
        <v>919</v>
      </c>
      <c r="AE87">
        <v>7</v>
      </c>
      <c r="AF87">
        <v>13</v>
      </c>
      <c r="AG87">
        <v>36.4493</v>
      </c>
      <c r="AH87" s="173">
        <f t="shared" si="10"/>
        <v>7.226791472222223</v>
      </c>
      <c r="AI87">
        <v>-27</v>
      </c>
      <c r="AJ87">
        <v>21</v>
      </c>
      <c r="AK87">
        <v>22.896</v>
      </c>
      <c r="AL87" s="172">
        <f t="shared" si="11"/>
        <v>-27.356360000000002</v>
      </c>
      <c r="AM87">
        <v>6.114</v>
      </c>
      <c r="AN87" s="173"/>
      <c r="AP87" s="173">
        <f t="shared" si="13"/>
      </c>
    </row>
    <row r="88" spans="1:42" ht="15.75">
      <c r="A88" t="s">
        <v>105</v>
      </c>
      <c r="B88" t="s">
        <v>315</v>
      </c>
      <c r="C88" t="s">
        <v>516</v>
      </c>
      <c r="D88">
        <v>7</v>
      </c>
      <c r="E88">
        <v>14</v>
      </c>
      <c r="F88">
        <v>41.9799</v>
      </c>
      <c r="G88" s="172">
        <f t="shared" si="7"/>
        <v>7.244994416666667</v>
      </c>
      <c r="H88">
        <v>24</v>
      </c>
      <c r="I88">
        <v>53</v>
      </c>
      <c r="J88">
        <v>5.944</v>
      </c>
      <c r="K88" s="172">
        <f t="shared" si="8"/>
        <v>24.884984444444445</v>
      </c>
      <c r="L88" t="s">
        <v>1072</v>
      </c>
      <c r="M88">
        <v>5.808</v>
      </c>
      <c r="N88">
        <v>1.556</v>
      </c>
      <c r="O88" s="1"/>
      <c r="P88" s="1"/>
      <c r="Q88" t="s">
        <v>729</v>
      </c>
      <c r="R88">
        <v>7</v>
      </c>
      <c r="S88">
        <v>23</v>
      </c>
      <c r="T88">
        <v>28.5113</v>
      </c>
      <c r="U88" s="173">
        <f t="shared" si="9"/>
        <v>7.39125313888889</v>
      </c>
      <c r="V88">
        <v>25</v>
      </c>
      <c r="W88">
        <v>3</v>
      </c>
      <c r="X88">
        <v>1.913</v>
      </c>
      <c r="Y88" s="172">
        <f t="shared" si="12"/>
        <v>25.05053138888889</v>
      </c>
      <c r="Z88">
        <v>5.035</v>
      </c>
      <c r="AA88">
        <v>0.899</v>
      </c>
      <c r="AB88" s="1"/>
      <c r="AC88" s="1"/>
      <c r="AD88" t="s">
        <v>916</v>
      </c>
      <c r="AE88">
        <v>7</v>
      </c>
      <c r="AF88">
        <v>12</v>
      </c>
      <c r="AG88">
        <v>26.3778</v>
      </c>
      <c r="AH88" s="173">
        <f t="shared" si="10"/>
        <v>7.2073271666666665</v>
      </c>
      <c r="AI88">
        <v>24</v>
      </c>
      <c r="AJ88">
        <v>7</v>
      </c>
      <c r="AK88">
        <v>42.937</v>
      </c>
      <c r="AL88" s="172">
        <f t="shared" si="11"/>
        <v>24.12859361111111</v>
      </c>
      <c r="AM88">
        <v>5.851</v>
      </c>
      <c r="AN88" s="173"/>
      <c r="AP88" s="173">
        <f t="shared" si="13"/>
      </c>
    </row>
    <row r="89" spans="1:42" ht="15.75">
      <c r="A89" t="s">
        <v>107</v>
      </c>
      <c r="B89" t="s">
        <v>317</v>
      </c>
      <c r="C89" t="s">
        <v>518</v>
      </c>
      <c r="D89">
        <v>7</v>
      </c>
      <c r="E89">
        <v>14</v>
      </c>
      <c r="F89">
        <v>48.6541</v>
      </c>
      <c r="G89" s="172">
        <f t="shared" si="7"/>
        <v>7.246848361111111</v>
      </c>
      <c r="H89">
        <v>-26</v>
      </c>
      <c r="I89">
        <v>46</v>
      </c>
      <c r="J89">
        <v>21.603</v>
      </c>
      <c r="K89" s="172">
        <f t="shared" si="8"/>
        <v>-26.7726675</v>
      </c>
      <c r="L89" t="s">
        <v>1086</v>
      </c>
      <c r="M89">
        <v>3.831</v>
      </c>
      <c r="N89">
        <v>-0.153</v>
      </c>
      <c r="O89" s="187">
        <v>-0.019</v>
      </c>
      <c r="P89" s="187">
        <v>-0.064</v>
      </c>
      <c r="Q89" t="s">
        <v>730</v>
      </c>
      <c r="R89">
        <v>7</v>
      </c>
      <c r="S89">
        <v>8</v>
      </c>
      <c r="T89">
        <v>23.4843</v>
      </c>
      <c r="U89" s="173">
        <f t="shared" si="9"/>
        <v>7.139856750000001</v>
      </c>
      <c r="V89">
        <v>-26</v>
      </c>
      <c r="W89">
        <v>23</v>
      </c>
      <c r="X89">
        <v>35.519</v>
      </c>
      <c r="Y89" s="172">
        <f t="shared" si="12"/>
        <v>-26.39319972222222</v>
      </c>
      <c r="Z89">
        <v>1.83</v>
      </c>
      <c r="AA89">
        <v>0.678</v>
      </c>
      <c r="AB89" s="1"/>
      <c r="AC89" s="1"/>
      <c r="AD89" t="s">
        <v>918</v>
      </c>
      <c r="AE89">
        <v>6</v>
      </c>
      <c r="AF89">
        <v>58</v>
      </c>
      <c r="AG89">
        <v>37.5485</v>
      </c>
      <c r="AH89" s="173">
        <f t="shared" si="10"/>
        <v>6.977096805555556</v>
      </c>
      <c r="AI89">
        <v>-28</v>
      </c>
      <c r="AJ89">
        <v>58</v>
      </c>
      <c r="AK89">
        <v>19.501</v>
      </c>
      <c r="AL89" s="172">
        <f t="shared" si="11"/>
        <v>-28.97208361111111</v>
      </c>
      <c r="AM89">
        <v>1.502</v>
      </c>
      <c r="AN89" s="175">
        <v>-0.077</v>
      </c>
      <c r="AO89" s="179">
        <v>-0.123</v>
      </c>
      <c r="AP89" s="173">
        <f t="shared" si="13"/>
      </c>
    </row>
    <row r="90" spans="1:42" ht="15.75">
      <c r="A90" t="s">
        <v>109</v>
      </c>
      <c r="B90" t="s">
        <v>319</v>
      </c>
      <c r="C90" t="s">
        <v>520</v>
      </c>
      <c r="D90">
        <v>7</v>
      </c>
      <c r="E90">
        <v>15</v>
      </c>
      <c r="F90">
        <v>39.4301</v>
      </c>
      <c r="G90" s="172">
        <f t="shared" si="7"/>
        <v>7.260952805555555</v>
      </c>
      <c r="H90">
        <v>7</v>
      </c>
      <c r="I90">
        <v>58</v>
      </c>
      <c r="J90">
        <v>39.873</v>
      </c>
      <c r="K90" s="172">
        <f t="shared" si="8"/>
        <v>7.9777425</v>
      </c>
      <c r="L90" t="s">
        <v>1062</v>
      </c>
      <c r="M90">
        <v>5.814</v>
      </c>
      <c r="N90">
        <v>1.593</v>
      </c>
      <c r="O90" s="1"/>
      <c r="P90" s="1"/>
      <c r="Q90" t="s">
        <v>732</v>
      </c>
      <c r="R90">
        <v>7</v>
      </c>
      <c r="S90">
        <v>7</v>
      </c>
      <c r="T90">
        <v>49.4889</v>
      </c>
      <c r="U90" s="173">
        <f t="shared" si="9"/>
        <v>7.130413583333333</v>
      </c>
      <c r="V90">
        <v>7</v>
      </c>
      <c r="W90">
        <v>28</v>
      </c>
      <c r="X90">
        <v>16.37</v>
      </c>
      <c r="Y90" s="172">
        <f t="shared" si="12"/>
        <v>7.471213888888889</v>
      </c>
      <c r="Z90">
        <v>5.743</v>
      </c>
      <c r="AA90">
        <v>1.177</v>
      </c>
      <c r="AB90" s="1"/>
      <c r="AC90" s="1"/>
      <c r="AD90" t="s">
        <v>920</v>
      </c>
      <c r="AE90">
        <v>7</v>
      </c>
      <c r="AF90">
        <v>12</v>
      </c>
      <c r="AG90">
        <v>7.4923</v>
      </c>
      <c r="AH90" s="173">
        <f t="shared" si="10"/>
        <v>7.202081194444444</v>
      </c>
      <c r="AI90">
        <v>5</v>
      </c>
      <c r="AJ90">
        <v>28</v>
      </c>
      <c r="AK90">
        <v>27.648</v>
      </c>
      <c r="AL90" s="172">
        <f t="shared" si="11"/>
        <v>5.4743466666666665</v>
      </c>
      <c r="AM90">
        <v>6.153</v>
      </c>
      <c r="AN90" s="173"/>
      <c r="AP90" s="173">
        <f t="shared" si="13"/>
      </c>
    </row>
    <row r="91" spans="1:42" ht="15.75">
      <c r="A91" t="s">
        <v>106</v>
      </c>
      <c r="B91" t="s">
        <v>316</v>
      </c>
      <c r="C91" t="s">
        <v>517</v>
      </c>
      <c r="D91">
        <v>7</v>
      </c>
      <c r="E91">
        <v>15</v>
      </c>
      <c r="F91">
        <v>57.1661</v>
      </c>
      <c r="G91" s="172">
        <f t="shared" si="7"/>
        <v>7.265879472222222</v>
      </c>
      <c r="H91">
        <v>27</v>
      </c>
      <c r="I91">
        <v>53</v>
      </c>
      <c r="J91">
        <v>50.708</v>
      </c>
      <c r="K91" s="172">
        <f t="shared" si="8"/>
        <v>27.89741888888889</v>
      </c>
      <c r="L91" t="s">
        <v>1072</v>
      </c>
      <c r="M91">
        <v>5.715</v>
      </c>
      <c r="N91">
        <v>1.61</v>
      </c>
      <c r="O91" s="1"/>
      <c r="P91" s="1"/>
      <c r="Q91" t="s">
        <v>729</v>
      </c>
      <c r="R91">
        <v>7</v>
      </c>
      <c r="S91">
        <v>23</v>
      </c>
      <c r="T91">
        <v>28.5113</v>
      </c>
      <c r="U91" s="173">
        <f t="shared" si="9"/>
        <v>7.39125313888889</v>
      </c>
      <c r="V91">
        <v>25</v>
      </c>
      <c r="W91">
        <v>3</v>
      </c>
      <c r="X91">
        <v>1.913</v>
      </c>
      <c r="Y91" s="172">
        <f t="shared" si="12"/>
        <v>25.05053138888889</v>
      </c>
      <c r="Z91">
        <v>5.035</v>
      </c>
      <c r="AA91">
        <v>0.899</v>
      </c>
      <c r="AB91" s="1"/>
      <c r="AC91" s="1"/>
      <c r="AD91" t="s">
        <v>917</v>
      </c>
      <c r="AE91">
        <v>7</v>
      </c>
      <c r="AF91">
        <v>3</v>
      </c>
      <c r="AG91">
        <v>30.4587</v>
      </c>
      <c r="AH91" s="173">
        <f t="shared" si="10"/>
        <v>7.05846075</v>
      </c>
      <c r="AI91">
        <v>29</v>
      </c>
      <c r="AJ91">
        <v>20</v>
      </c>
      <c r="AK91">
        <v>13.491</v>
      </c>
      <c r="AL91" s="172">
        <f t="shared" si="11"/>
        <v>29.33708083333333</v>
      </c>
      <c r="AM91">
        <v>5.928</v>
      </c>
      <c r="AP91" s="173">
        <f t="shared" si="13"/>
      </c>
    </row>
    <row r="92" spans="1:42" ht="15.75">
      <c r="A92" t="s">
        <v>110</v>
      </c>
      <c r="B92" t="s">
        <v>320</v>
      </c>
      <c r="C92" t="s">
        <v>521</v>
      </c>
      <c r="D92">
        <v>7</v>
      </c>
      <c r="E92">
        <v>21</v>
      </c>
      <c r="F92">
        <v>44.1161</v>
      </c>
      <c r="G92" s="172">
        <f t="shared" si="7"/>
        <v>7.362254472222222</v>
      </c>
      <c r="H92">
        <v>69</v>
      </c>
      <c r="I92">
        <v>40</v>
      </c>
      <c r="J92">
        <v>14.706</v>
      </c>
      <c r="K92" s="172">
        <f t="shared" si="8"/>
        <v>69.67075166666667</v>
      </c>
      <c r="L92" t="s">
        <v>1232</v>
      </c>
      <c r="M92">
        <v>8.4</v>
      </c>
      <c r="N92">
        <v>1.255</v>
      </c>
      <c r="O92" s="1"/>
      <c r="P92" s="1"/>
      <c r="Q92" t="s">
        <v>733</v>
      </c>
      <c r="R92">
        <v>7</v>
      </c>
      <c r="S92">
        <v>23</v>
      </c>
      <c r="T92">
        <v>2.7161</v>
      </c>
      <c r="U92" s="173">
        <f t="shared" si="9"/>
        <v>7.384087805555556</v>
      </c>
      <c r="V92">
        <v>70</v>
      </c>
      <c r="W92">
        <v>0</v>
      </c>
      <c r="X92">
        <v>0.355</v>
      </c>
      <c r="Y92" s="172">
        <f t="shared" si="12"/>
        <v>70.00009861111111</v>
      </c>
      <c r="Z92">
        <v>9.06</v>
      </c>
      <c r="AA92">
        <v>1.092</v>
      </c>
      <c r="AB92" s="1"/>
      <c r="AC92" s="1"/>
      <c r="AD92" t="s">
        <v>921</v>
      </c>
      <c r="AE92">
        <v>7</v>
      </c>
      <c r="AF92">
        <v>25</v>
      </c>
      <c r="AG92">
        <v>46.8201</v>
      </c>
      <c r="AH92" s="173">
        <f t="shared" si="10"/>
        <v>7.42967225</v>
      </c>
      <c r="AI92">
        <v>69</v>
      </c>
      <c r="AJ92">
        <v>27</v>
      </c>
      <c r="AK92">
        <v>17.565</v>
      </c>
      <c r="AL92" s="172">
        <f t="shared" si="11"/>
        <v>69.45487916666667</v>
      </c>
      <c r="AM92">
        <v>8.889</v>
      </c>
      <c r="AN92" s="173"/>
      <c r="AP92" s="173">
        <f t="shared" si="13"/>
      </c>
    </row>
    <row r="93" spans="1:42" ht="15.75">
      <c r="A93" t="s">
        <v>112</v>
      </c>
      <c r="B93" t="s">
        <v>322</v>
      </c>
      <c r="C93" t="s">
        <v>523</v>
      </c>
      <c r="D93">
        <v>7</v>
      </c>
      <c r="E93">
        <v>21</v>
      </c>
      <c r="F93">
        <v>56.8607</v>
      </c>
      <c r="G93" s="172">
        <f t="shared" si="7"/>
        <v>7.365794638888889</v>
      </c>
      <c r="H93">
        <v>20</v>
      </c>
      <c r="I93">
        <v>26</v>
      </c>
      <c r="J93">
        <v>37.17</v>
      </c>
      <c r="K93" s="172">
        <f t="shared" si="8"/>
        <v>20.443658333333335</v>
      </c>
      <c r="L93" t="s">
        <v>1066</v>
      </c>
      <c r="M93">
        <v>5.094</v>
      </c>
      <c r="N93">
        <v>1.526</v>
      </c>
      <c r="O93" s="1"/>
      <c r="P93" s="1"/>
      <c r="Q93" t="s">
        <v>735</v>
      </c>
      <c r="R93">
        <v>7</v>
      </c>
      <c r="S93">
        <v>27</v>
      </c>
      <c r="T93">
        <v>44.3634</v>
      </c>
      <c r="U93" s="173">
        <f t="shared" si="9"/>
        <v>7.462323166666667</v>
      </c>
      <c r="V93">
        <v>21</v>
      </c>
      <c r="W93">
        <v>26</v>
      </c>
      <c r="X93">
        <v>42.891</v>
      </c>
      <c r="Y93" s="172">
        <f t="shared" si="12"/>
        <v>21.4452475</v>
      </c>
      <c r="Z93">
        <v>5.25</v>
      </c>
      <c r="AA93">
        <v>0.42</v>
      </c>
      <c r="AB93" s="1"/>
      <c r="AC93" s="1"/>
      <c r="AD93" t="s">
        <v>923</v>
      </c>
      <c r="AE93">
        <v>7</v>
      </c>
      <c r="AF93">
        <v>10</v>
      </c>
      <c r="AG93">
        <v>6.6788</v>
      </c>
      <c r="AH93" s="173">
        <f t="shared" si="10"/>
        <v>7.168521888888889</v>
      </c>
      <c r="AI93">
        <v>21</v>
      </c>
      <c r="AJ93">
        <v>14</v>
      </c>
      <c r="AK93">
        <v>49.147</v>
      </c>
      <c r="AL93" s="172">
        <f t="shared" si="11"/>
        <v>21.246985277777778</v>
      </c>
      <c r="AM93">
        <v>6.427</v>
      </c>
      <c r="AN93" s="173"/>
      <c r="AP93" s="173">
        <f t="shared" si="13"/>
      </c>
    </row>
    <row r="94" spans="1:42" ht="15.75">
      <c r="A94" t="s">
        <v>113</v>
      </c>
      <c r="B94" t="s">
        <v>323</v>
      </c>
      <c r="C94" t="s">
        <v>524</v>
      </c>
      <c r="D94">
        <v>7</v>
      </c>
      <c r="E94">
        <v>30</v>
      </c>
      <c r="F94">
        <v>47.4681</v>
      </c>
      <c r="G94" s="172">
        <f t="shared" si="7"/>
        <v>7.513185583333334</v>
      </c>
      <c r="H94">
        <v>-9</v>
      </c>
      <c r="I94">
        <v>46</v>
      </c>
      <c r="J94">
        <v>36.803</v>
      </c>
      <c r="K94" s="172">
        <f t="shared" si="8"/>
        <v>-9.776889722222222</v>
      </c>
      <c r="L94" t="s">
        <v>1087</v>
      </c>
      <c r="M94">
        <v>5.66</v>
      </c>
      <c r="N94">
        <v>0.93</v>
      </c>
      <c r="O94" s="1"/>
      <c r="P94" s="1"/>
      <c r="Q94" t="s">
        <v>736</v>
      </c>
      <c r="R94">
        <v>7</v>
      </c>
      <c r="S94">
        <v>30</v>
      </c>
      <c r="T94">
        <v>58.7103</v>
      </c>
      <c r="U94" s="173">
        <f t="shared" si="9"/>
        <v>7.516308416666667</v>
      </c>
      <c r="V94">
        <v>-10</v>
      </c>
      <c r="W94">
        <v>6</v>
      </c>
      <c r="X94">
        <v>27.091</v>
      </c>
      <c r="Y94" s="172">
        <f t="shared" si="12"/>
        <v>-10.107525277777777</v>
      </c>
      <c r="Z94">
        <v>6.574</v>
      </c>
      <c r="AA94">
        <v>1.622</v>
      </c>
      <c r="AB94" s="1"/>
      <c r="AC94" s="1"/>
      <c r="AD94" t="s">
        <v>924</v>
      </c>
      <c r="AE94">
        <v>7</v>
      </c>
      <c r="AF94">
        <v>29</v>
      </c>
      <c r="AG94">
        <v>22.1067</v>
      </c>
      <c r="AH94" s="173">
        <f t="shared" si="10"/>
        <v>7.4894740833333335</v>
      </c>
      <c r="AI94">
        <v>-10</v>
      </c>
      <c r="AJ94">
        <v>19</v>
      </c>
      <c r="AK94">
        <v>35.989</v>
      </c>
      <c r="AL94" s="172">
        <f t="shared" si="11"/>
        <v>-10.32666361111111</v>
      </c>
      <c r="AM94">
        <v>5.746</v>
      </c>
      <c r="AN94" s="173"/>
      <c r="AP94" s="173">
        <f t="shared" si="13"/>
      </c>
    </row>
    <row r="95" spans="1:42" ht="15.75">
      <c r="A95" t="s">
        <v>111</v>
      </c>
      <c r="B95" t="s">
        <v>321</v>
      </c>
      <c r="C95" t="s">
        <v>522</v>
      </c>
      <c r="D95">
        <v>7</v>
      </c>
      <c r="E95">
        <v>31</v>
      </c>
      <c r="F95">
        <v>4.4639</v>
      </c>
      <c r="G95" s="172">
        <f t="shared" si="7"/>
        <v>7.517906638888888</v>
      </c>
      <c r="H95">
        <v>82</v>
      </c>
      <c r="I95">
        <v>24</v>
      </c>
      <c r="J95">
        <v>41.277</v>
      </c>
      <c r="K95" s="172">
        <f t="shared" si="8"/>
        <v>82.41146583333334</v>
      </c>
      <c r="L95" t="s">
        <v>1061</v>
      </c>
      <c r="M95">
        <v>4.9</v>
      </c>
      <c r="N95">
        <v>1.64</v>
      </c>
      <c r="O95" s="1"/>
      <c r="P95" s="1"/>
      <c r="Q95" t="s">
        <v>734</v>
      </c>
      <c r="R95">
        <v>7</v>
      </c>
      <c r="S95">
        <v>34</v>
      </c>
      <c r="T95">
        <v>39.8053</v>
      </c>
      <c r="U95" s="173">
        <f t="shared" si="9"/>
        <v>7.577723694444444</v>
      </c>
      <c r="V95">
        <v>80</v>
      </c>
      <c r="W95">
        <v>53</v>
      </c>
      <c r="X95">
        <v>48.11</v>
      </c>
      <c r="Y95" s="172">
        <f t="shared" si="12"/>
        <v>80.89669722222223</v>
      </c>
      <c r="Z95">
        <v>6.51</v>
      </c>
      <c r="AA95">
        <v>0.98</v>
      </c>
      <c r="AB95" s="1"/>
      <c r="AC95" s="1"/>
      <c r="AD95" t="s">
        <v>922</v>
      </c>
      <c r="AE95">
        <v>7</v>
      </c>
      <c r="AF95">
        <v>56</v>
      </c>
      <c r="AG95">
        <v>17.2303</v>
      </c>
      <c r="AH95" s="173">
        <f t="shared" si="10"/>
        <v>7.938119527777778</v>
      </c>
      <c r="AI95">
        <v>80</v>
      </c>
      <c r="AJ95">
        <v>15</v>
      </c>
      <c r="AK95">
        <v>55.953</v>
      </c>
      <c r="AL95" s="172">
        <f t="shared" si="11"/>
        <v>80.2655425</v>
      </c>
      <c r="AM95">
        <v>6.553</v>
      </c>
      <c r="AN95" s="173"/>
      <c r="AP95" s="173">
        <f t="shared" si="13"/>
      </c>
    </row>
    <row r="96" spans="1:42" ht="15.75">
      <c r="A96" t="s">
        <v>1424</v>
      </c>
      <c r="B96" t="s">
        <v>1425</v>
      </c>
      <c r="C96" t="s">
        <v>1426</v>
      </c>
      <c r="D96">
        <v>7</v>
      </c>
      <c r="E96">
        <v>33</v>
      </c>
      <c r="F96">
        <v>48</v>
      </c>
      <c r="G96" s="172">
        <f t="shared" si="7"/>
        <v>7.5633333333333335</v>
      </c>
      <c r="H96">
        <v>-14</v>
      </c>
      <c r="I96">
        <v>31</v>
      </c>
      <c r="J96">
        <v>26</v>
      </c>
      <c r="K96" s="172">
        <f t="shared" si="8"/>
        <v>-14.523888888888889</v>
      </c>
      <c r="L96" t="s">
        <v>1427</v>
      </c>
      <c r="M96">
        <v>4.97</v>
      </c>
      <c r="N96">
        <v>1.41</v>
      </c>
      <c r="O96" s="1"/>
      <c r="P96" s="1"/>
      <c r="Q96" t="s">
        <v>4649</v>
      </c>
      <c r="R96">
        <v>7</v>
      </c>
      <c r="S96">
        <v>20</v>
      </c>
      <c r="T96">
        <v>58.3</v>
      </c>
      <c r="U96" s="173">
        <f t="shared" si="9"/>
        <v>7.349527777777777</v>
      </c>
      <c r="V96">
        <v>-14</v>
      </c>
      <c r="W96">
        <v>21</v>
      </c>
      <c r="X96">
        <v>38</v>
      </c>
      <c r="Y96" s="172">
        <f t="shared" si="12"/>
        <v>-14.360555555555555</v>
      </c>
      <c r="Z96">
        <v>5.45</v>
      </c>
      <c r="AA96">
        <v>0.98</v>
      </c>
      <c r="AB96" s="1"/>
      <c r="AC96" s="1"/>
      <c r="AD96" t="s">
        <v>1428</v>
      </c>
      <c r="AE96">
        <v>7</v>
      </c>
      <c r="AF96">
        <v>47</v>
      </c>
      <c r="AG96">
        <v>56.7</v>
      </c>
      <c r="AH96" s="173">
        <f t="shared" si="10"/>
        <v>7.799083333333333</v>
      </c>
      <c r="AI96">
        <v>-12</v>
      </c>
      <c r="AJ96">
        <v>11</v>
      </c>
      <c r="AK96">
        <v>34</v>
      </c>
      <c r="AL96" s="172">
        <f t="shared" si="11"/>
        <v>-12.192777777777778</v>
      </c>
      <c r="AM96">
        <v>5.48</v>
      </c>
      <c r="AN96" s="173"/>
      <c r="AP96" s="173">
        <f t="shared" si="13"/>
      </c>
    </row>
    <row r="97" spans="1:42" ht="15.75">
      <c r="A97" t="s">
        <v>114</v>
      </c>
      <c r="B97" t="s">
        <v>1329</v>
      </c>
      <c r="C97" t="s">
        <v>525</v>
      </c>
      <c r="D97">
        <v>7</v>
      </c>
      <c r="E97">
        <v>35</v>
      </c>
      <c r="F97">
        <v>55.3464</v>
      </c>
      <c r="G97" s="172">
        <f t="shared" si="7"/>
        <v>7.5987073333333335</v>
      </c>
      <c r="H97">
        <v>26</v>
      </c>
      <c r="I97">
        <v>53</v>
      </c>
      <c r="J97">
        <v>44.667</v>
      </c>
      <c r="K97" s="172">
        <f t="shared" si="8"/>
        <v>26.89574083333333</v>
      </c>
      <c r="L97" t="s">
        <v>1066</v>
      </c>
      <c r="M97">
        <v>4.058</v>
      </c>
      <c r="N97">
        <v>1.539</v>
      </c>
      <c r="O97" s="1"/>
      <c r="P97" s="1"/>
      <c r="Q97" t="s">
        <v>737</v>
      </c>
      <c r="R97">
        <v>7</v>
      </c>
      <c r="S97">
        <v>44</v>
      </c>
      <c r="T97">
        <v>26.8542</v>
      </c>
      <c r="U97" s="173">
        <f t="shared" si="9"/>
        <v>7.740792833333334</v>
      </c>
      <c r="V97">
        <v>24</v>
      </c>
      <c r="W97">
        <v>23</v>
      </c>
      <c r="X97">
        <v>52.773</v>
      </c>
      <c r="Y97" s="172">
        <f t="shared" si="12"/>
        <v>24.3979925</v>
      </c>
      <c r="Z97">
        <v>3.568</v>
      </c>
      <c r="AA97">
        <v>0.932</v>
      </c>
      <c r="AB97" s="1"/>
      <c r="AC97" s="1"/>
      <c r="AD97" t="s">
        <v>729</v>
      </c>
      <c r="AE97">
        <v>7</v>
      </c>
      <c r="AF97">
        <v>23</v>
      </c>
      <c r="AG97">
        <v>28.5113</v>
      </c>
      <c r="AH97" s="173">
        <f t="shared" si="10"/>
        <v>7.39125313888889</v>
      </c>
      <c r="AI97">
        <v>25</v>
      </c>
      <c r="AJ97">
        <v>3</v>
      </c>
      <c r="AK97">
        <v>1.913</v>
      </c>
      <c r="AL97" s="172">
        <f t="shared" si="11"/>
        <v>25.05053138888889</v>
      </c>
      <c r="AM97">
        <v>5.035</v>
      </c>
      <c r="AP97" s="173">
        <f>IF(P97="","",IF(AC98="","",P97-AC98))</f>
      </c>
    </row>
    <row r="98" spans="1:41" ht="15.75">
      <c r="A98" t="s">
        <v>4642</v>
      </c>
      <c r="B98" t="s">
        <v>4643</v>
      </c>
      <c r="C98" t="s">
        <v>4644</v>
      </c>
      <c r="D98">
        <v>7</v>
      </c>
      <c r="E98">
        <v>43</v>
      </c>
      <c r="F98">
        <v>18.7</v>
      </c>
      <c r="G98" s="172">
        <f t="shared" si="7"/>
        <v>7.721861111111111</v>
      </c>
      <c r="H98">
        <v>28</v>
      </c>
      <c r="I98">
        <v>53</v>
      </c>
      <c r="J98">
        <v>1</v>
      </c>
      <c r="K98" s="172">
        <f t="shared" si="8"/>
        <v>28.88361111111111</v>
      </c>
      <c r="L98" t="s">
        <v>4645</v>
      </c>
      <c r="M98">
        <v>4.256</v>
      </c>
      <c r="N98">
        <v>1.118</v>
      </c>
      <c r="Q98" t="s">
        <v>4646</v>
      </c>
      <c r="R98">
        <v>7</v>
      </c>
      <c r="S98">
        <v>25</v>
      </c>
      <c r="T98">
        <v>43.6</v>
      </c>
      <c r="U98" s="173">
        <f t="shared" si="9"/>
        <v>7.428777777777778</v>
      </c>
      <c r="V98">
        <v>27</v>
      </c>
      <c r="W98">
        <v>47</v>
      </c>
      <c r="X98">
        <v>53</v>
      </c>
      <c r="Y98" s="172">
        <f t="shared" si="12"/>
        <v>27.798055555555557</v>
      </c>
      <c r="Z98">
        <v>3.79</v>
      </c>
      <c r="AA98">
        <v>1.03</v>
      </c>
      <c r="AB98" s="187">
        <v>0.523</v>
      </c>
      <c r="AC98" s="187">
        <v>0.471</v>
      </c>
      <c r="AD98" t="s">
        <v>2659</v>
      </c>
      <c r="AE98">
        <v>7</v>
      </c>
      <c r="AF98">
        <v>35</v>
      </c>
      <c r="AG98">
        <v>55.4</v>
      </c>
      <c r="AH98" s="173">
        <f t="shared" si="10"/>
        <v>7.5987222222222215</v>
      </c>
      <c r="AI98">
        <v>26</v>
      </c>
      <c r="AJ98">
        <v>53</v>
      </c>
      <c r="AK98">
        <v>45</v>
      </c>
      <c r="AL98" s="172">
        <f t="shared" si="11"/>
        <v>26.895833333333332</v>
      </c>
      <c r="AM98">
        <v>4.06</v>
      </c>
      <c r="AN98" s="179">
        <v>0.873</v>
      </c>
      <c r="AO98" s="179">
        <v>0.85</v>
      </c>
    </row>
    <row r="99" spans="1:42" ht="15.75">
      <c r="A99" t="s">
        <v>115</v>
      </c>
      <c r="B99" t="s">
        <v>324</v>
      </c>
      <c r="C99" t="s">
        <v>526</v>
      </c>
      <c r="D99">
        <v>7</v>
      </c>
      <c r="E99">
        <v>42</v>
      </c>
      <c r="F99">
        <v>3.2185</v>
      </c>
      <c r="G99" s="172">
        <f t="shared" si="7"/>
        <v>7.700894027777778</v>
      </c>
      <c r="H99">
        <v>14</v>
      </c>
      <c r="I99">
        <v>12</v>
      </c>
      <c r="J99">
        <v>30.612</v>
      </c>
      <c r="K99" s="172">
        <f t="shared" si="8"/>
        <v>14.208503333333333</v>
      </c>
      <c r="L99" t="s">
        <v>1088</v>
      </c>
      <c r="M99">
        <v>5.554</v>
      </c>
      <c r="N99">
        <v>1.647</v>
      </c>
      <c r="O99" s="1"/>
      <c r="P99" s="1"/>
      <c r="Q99" t="s">
        <v>738</v>
      </c>
      <c r="R99">
        <v>7</v>
      </c>
      <c r="S99">
        <v>40</v>
      </c>
      <c r="T99">
        <v>47.1845</v>
      </c>
      <c r="U99" s="173">
        <f t="shared" si="9"/>
        <v>7.679773472222222</v>
      </c>
      <c r="V99">
        <v>13</v>
      </c>
      <c r="W99">
        <v>46</v>
      </c>
      <c r="X99">
        <v>16.502</v>
      </c>
      <c r="Y99" s="172">
        <f t="shared" si="12"/>
        <v>13.771250555555556</v>
      </c>
      <c r="Z99">
        <v>6.21</v>
      </c>
      <c r="AA99">
        <v>1.4</v>
      </c>
      <c r="AB99" s="173"/>
      <c r="AC99" s="174"/>
      <c r="AD99" t="s">
        <v>925</v>
      </c>
      <c r="AE99">
        <v>7</v>
      </c>
      <c r="AF99">
        <v>49</v>
      </c>
      <c r="AG99">
        <v>1.837</v>
      </c>
      <c r="AH99" s="173">
        <f t="shared" si="10"/>
        <v>7.817176944444444</v>
      </c>
      <c r="AI99">
        <v>13</v>
      </c>
      <c r="AJ99">
        <v>22</v>
      </c>
      <c r="AK99">
        <v>18.728</v>
      </c>
      <c r="AL99" s="172">
        <f t="shared" si="11"/>
        <v>13.371868888888889</v>
      </c>
      <c r="AM99">
        <v>6.037</v>
      </c>
      <c r="AP99" s="173">
        <f aca="true" t="shared" si="14" ref="AP99:AP130">IF(P99="","",IF(AC100="","",P99-AC100))</f>
      </c>
    </row>
    <row r="100" spans="1:42" ht="15.75">
      <c r="A100" t="s">
        <v>116</v>
      </c>
      <c r="B100" t="s">
        <v>1330</v>
      </c>
      <c r="C100" t="s">
        <v>527</v>
      </c>
      <c r="D100">
        <v>7</v>
      </c>
      <c r="E100">
        <v>45</v>
      </c>
      <c r="F100">
        <v>18.9503</v>
      </c>
      <c r="G100" s="172">
        <f t="shared" si="7"/>
        <v>7.755263972222222</v>
      </c>
      <c r="H100">
        <v>28</v>
      </c>
      <c r="I100">
        <v>1</v>
      </c>
      <c r="J100">
        <v>34.315</v>
      </c>
      <c r="K100" s="172">
        <f t="shared" si="8"/>
        <v>28.02619861111111</v>
      </c>
      <c r="L100" t="s">
        <v>1089</v>
      </c>
      <c r="M100">
        <v>1.143</v>
      </c>
      <c r="N100">
        <v>0.997</v>
      </c>
      <c r="O100" s="1"/>
      <c r="P100" s="1"/>
      <c r="Q100" t="s">
        <v>739</v>
      </c>
      <c r="R100">
        <v>7</v>
      </c>
      <c r="S100">
        <v>34</v>
      </c>
      <c r="T100">
        <v>35.8628</v>
      </c>
      <c r="U100" s="173">
        <f t="shared" si="9"/>
        <v>7.576628555555556</v>
      </c>
      <c r="V100">
        <v>31</v>
      </c>
      <c r="W100">
        <v>53</v>
      </c>
      <c r="X100">
        <v>17.795</v>
      </c>
      <c r="Y100" s="172">
        <f t="shared" si="12"/>
        <v>31.888276388888887</v>
      </c>
      <c r="Z100">
        <v>1.884</v>
      </c>
      <c r="AA100">
        <v>-0.268</v>
      </c>
      <c r="AB100" s="1"/>
      <c r="AC100" s="1"/>
      <c r="AD100" t="s">
        <v>926</v>
      </c>
      <c r="AE100">
        <v>7</v>
      </c>
      <c r="AF100">
        <v>39</v>
      </c>
      <c r="AG100">
        <v>18.1183</v>
      </c>
      <c r="AH100" s="173">
        <f t="shared" si="10"/>
        <v>7.655032861111112</v>
      </c>
      <c r="AI100">
        <v>5</v>
      </c>
      <c r="AJ100">
        <v>13</v>
      </c>
      <c r="AK100">
        <v>29.975</v>
      </c>
      <c r="AL100" s="172">
        <f t="shared" si="11"/>
        <v>5.224993055555555</v>
      </c>
      <c r="AM100">
        <v>0.367</v>
      </c>
      <c r="AN100" s="175">
        <v>0.246</v>
      </c>
      <c r="AO100" s="176">
        <v>0.245</v>
      </c>
      <c r="AP100" s="173">
        <f t="shared" si="14"/>
      </c>
    </row>
    <row r="101" spans="1:42" ht="15.75">
      <c r="A101" t="s">
        <v>117</v>
      </c>
      <c r="B101" t="s">
        <v>325</v>
      </c>
      <c r="C101" t="s">
        <v>528</v>
      </c>
      <c r="D101">
        <v>7</v>
      </c>
      <c r="E101">
        <v>46</v>
      </c>
      <c r="F101">
        <v>39.2815</v>
      </c>
      <c r="G101" s="172">
        <f t="shared" si="7"/>
        <v>7.777578194444445</v>
      </c>
      <c r="H101">
        <v>37</v>
      </c>
      <c r="I101">
        <v>31</v>
      </c>
      <c r="J101">
        <v>2.619</v>
      </c>
      <c r="K101" s="172">
        <f t="shared" si="8"/>
        <v>37.51739416666667</v>
      </c>
      <c r="L101" t="s">
        <v>1056</v>
      </c>
      <c r="M101">
        <v>6.419</v>
      </c>
      <c r="N101">
        <v>1.749</v>
      </c>
      <c r="O101" s="1"/>
      <c r="P101" s="1"/>
      <c r="Q101" t="s">
        <v>740</v>
      </c>
      <c r="R101">
        <v>7</v>
      </c>
      <c r="S101">
        <v>38</v>
      </c>
      <c r="T101">
        <v>32.8625</v>
      </c>
      <c r="U101" s="173">
        <f t="shared" si="9"/>
        <v>7.642461805555555</v>
      </c>
      <c r="V101">
        <v>35</v>
      </c>
      <c r="W101">
        <v>2</v>
      </c>
      <c r="X101">
        <v>54.781</v>
      </c>
      <c r="Y101" s="172">
        <f t="shared" si="12"/>
        <v>35.04855027777778</v>
      </c>
      <c r="Z101">
        <v>5.556</v>
      </c>
      <c r="AA101">
        <v>0.932</v>
      </c>
      <c r="AB101" s="1"/>
      <c r="AC101" s="1"/>
      <c r="AD101" t="s">
        <v>927</v>
      </c>
      <c r="AE101">
        <v>7</v>
      </c>
      <c r="AF101">
        <v>39</v>
      </c>
      <c r="AG101">
        <v>9.9309</v>
      </c>
      <c r="AH101" s="173">
        <f t="shared" si="10"/>
        <v>7.652758583333334</v>
      </c>
      <c r="AI101">
        <v>34</v>
      </c>
      <c r="AJ101">
        <v>35</v>
      </c>
      <c r="AK101">
        <v>3.646</v>
      </c>
      <c r="AL101" s="172">
        <f t="shared" si="11"/>
        <v>34.58434611111112</v>
      </c>
      <c r="AM101">
        <v>4.9</v>
      </c>
      <c r="AN101" s="173"/>
      <c r="AP101" s="173">
        <f t="shared" si="14"/>
      </c>
    </row>
    <row r="102" spans="1:42" ht="15.75">
      <c r="A102" t="s">
        <v>118</v>
      </c>
      <c r="B102" t="s">
        <v>326</v>
      </c>
      <c r="C102" t="s">
        <v>529</v>
      </c>
      <c r="D102">
        <v>7</v>
      </c>
      <c r="E102">
        <v>47</v>
      </c>
      <c r="F102">
        <v>45.2079</v>
      </c>
      <c r="G102" s="172">
        <f t="shared" si="7"/>
        <v>7.795891083333333</v>
      </c>
      <c r="H102">
        <v>-16</v>
      </c>
      <c r="I102">
        <v>0</v>
      </c>
      <c r="J102">
        <v>52.139</v>
      </c>
      <c r="K102" s="172">
        <f t="shared" si="8"/>
        <v>-16.014483055555555</v>
      </c>
      <c r="L102" t="s">
        <v>1090</v>
      </c>
      <c r="M102">
        <v>6.419</v>
      </c>
      <c r="N102">
        <v>1.749</v>
      </c>
      <c r="O102" s="1"/>
      <c r="P102" s="1"/>
      <c r="Q102" t="s">
        <v>741</v>
      </c>
      <c r="R102">
        <v>7</v>
      </c>
      <c r="S102">
        <v>49</v>
      </c>
      <c r="T102">
        <v>41.2013</v>
      </c>
      <c r="U102" s="173">
        <f t="shared" si="9"/>
        <v>7.828111472222222</v>
      </c>
      <c r="V102">
        <v>-17</v>
      </c>
      <c r="W102">
        <v>13</v>
      </c>
      <c r="X102">
        <v>42.268</v>
      </c>
      <c r="Y102" s="172">
        <f t="shared" si="12"/>
        <v>-17.228407777777775</v>
      </c>
      <c r="Z102">
        <v>5.18</v>
      </c>
      <c r="AA102">
        <v>1.275</v>
      </c>
      <c r="AB102" s="1"/>
      <c r="AC102" s="1"/>
      <c r="AD102" t="s">
        <v>928</v>
      </c>
      <c r="AE102">
        <v>7</v>
      </c>
      <c r="AF102">
        <v>50</v>
      </c>
      <c r="AG102">
        <v>5.6693</v>
      </c>
      <c r="AH102" s="173">
        <f t="shared" si="10"/>
        <v>7.834908138888888</v>
      </c>
      <c r="AI102">
        <v>-19</v>
      </c>
      <c r="AJ102">
        <v>31</v>
      </c>
      <c r="AK102">
        <v>24.773</v>
      </c>
      <c r="AL102" s="172">
        <f t="shared" si="11"/>
        <v>-19.523548055555555</v>
      </c>
      <c r="AM102">
        <v>6.12</v>
      </c>
      <c r="AN102" s="173"/>
      <c r="AP102" s="173">
        <f t="shared" si="14"/>
      </c>
    </row>
    <row r="103" spans="1:42" ht="15.75">
      <c r="A103" t="s">
        <v>119</v>
      </c>
      <c r="B103" t="s">
        <v>327</v>
      </c>
      <c r="C103" t="s">
        <v>530</v>
      </c>
      <c r="D103">
        <v>7</v>
      </c>
      <c r="E103">
        <v>52</v>
      </c>
      <c r="F103">
        <v>7.1897</v>
      </c>
      <c r="G103" s="172">
        <f t="shared" si="7"/>
        <v>7.868663805555556</v>
      </c>
      <c r="H103">
        <v>3</v>
      </c>
      <c r="I103">
        <v>16</v>
      </c>
      <c r="J103">
        <v>38.43</v>
      </c>
      <c r="K103" s="172">
        <f t="shared" si="8"/>
        <v>3.2773416666666666</v>
      </c>
      <c r="L103" t="s">
        <v>1062</v>
      </c>
      <c r="M103">
        <v>6.31</v>
      </c>
      <c r="N103">
        <v>1.586</v>
      </c>
      <c r="O103" s="1"/>
      <c r="P103" s="1"/>
      <c r="Q103" t="s">
        <v>742</v>
      </c>
      <c r="R103">
        <v>7</v>
      </c>
      <c r="S103">
        <v>56</v>
      </c>
      <c r="T103">
        <v>23.9073</v>
      </c>
      <c r="U103" s="173">
        <f t="shared" si="9"/>
        <v>7.939974250000001</v>
      </c>
      <c r="V103">
        <v>4</v>
      </c>
      <c r="W103">
        <v>29</v>
      </c>
      <c r="X103">
        <v>8.04</v>
      </c>
      <c r="Y103" s="172">
        <f t="shared" si="12"/>
        <v>4.485566666666667</v>
      </c>
      <c r="Z103">
        <v>6.16</v>
      </c>
      <c r="AA103">
        <v>0.979</v>
      </c>
      <c r="AB103" s="187">
        <v>0.495</v>
      </c>
      <c r="AC103" s="187">
        <v>0.463</v>
      </c>
      <c r="AD103" t="s">
        <v>929</v>
      </c>
      <c r="AE103">
        <v>7</v>
      </c>
      <c r="AF103">
        <v>50</v>
      </c>
      <c r="AG103">
        <v>47.3951</v>
      </c>
      <c r="AH103" s="173">
        <f t="shared" si="10"/>
        <v>7.846498638888889</v>
      </c>
      <c r="AI103">
        <v>3</v>
      </c>
      <c r="AJ103">
        <v>16</v>
      </c>
      <c r="AK103">
        <v>38.111</v>
      </c>
      <c r="AL103" s="172">
        <f t="shared" si="11"/>
        <v>3.2772530555555557</v>
      </c>
      <c r="AM103">
        <v>6.175</v>
      </c>
      <c r="AP103" s="173">
        <f t="shared" si="14"/>
      </c>
    </row>
    <row r="104" spans="1:42" ht="15.75">
      <c r="A104" t="s">
        <v>1411</v>
      </c>
      <c r="B104" t="s">
        <v>1412</v>
      </c>
      <c r="C104" t="s">
        <v>1413</v>
      </c>
      <c r="D104">
        <v>8</v>
      </c>
      <c r="E104">
        <v>4</v>
      </c>
      <c r="F104">
        <v>16.2</v>
      </c>
      <c r="G104" s="172">
        <f t="shared" si="7"/>
        <v>8.071166666666667</v>
      </c>
      <c r="H104">
        <v>-32</v>
      </c>
      <c r="I104">
        <v>40</v>
      </c>
      <c r="J104">
        <v>29</v>
      </c>
      <c r="K104" s="172">
        <f t="shared" si="8"/>
        <v>-32.67472222222222</v>
      </c>
      <c r="L104" t="s">
        <v>1414</v>
      </c>
      <c r="M104">
        <v>5.383</v>
      </c>
      <c r="N104">
        <v>1.906</v>
      </c>
      <c r="O104" s="1"/>
      <c r="P104" s="1"/>
      <c r="Q104" t="s">
        <v>1415</v>
      </c>
      <c r="R104">
        <v>7</v>
      </c>
      <c r="S104">
        <v>53</v>
      </c>
      <c r="T104">
        <v>3.5</v>
      </c>
      <c r="U104" s="173">
        <f t="shared" si="9"/>
        <v>7.884305555555555</v>
      </c>
      <c r="V104">
        <v>-36</v>
      </c>
      <c r="W104">
        <v>21</v>
      </c>
      <c r="X104">
        <v>5</v>
      </c>
      <c r="Y104" s="172">
        <f t="shared" si="12"/>
        <v>-36.35138888888889</v>
      </c>
      <c r="Z104">
        <v>5.422</v>
      </c>
      <c r="AA104">
        <v>1.164</v>
      </c>
      <c r="AB104" s="1"/>
      <c r="AC104" s="1"/>
      <c r="AD104" t="s">
        <v>1416</v>
      </c>
      <c r="AE104">
        <v>8</v>
      </c>
      <c r="AF104">
        <v>14</v>
      </c>
      <c r="AG104">
        <v>13.3</v>
      </c>
      <c r="AH104" s="173">
        <f t="shared" si="10"/>
        <v>8.237027777777778</v>
      </c>
      <c r="AI104">
        <v>-35</v>
      </c>
      <c r="AJ104">
        <v>29</v>
      </c>
      <c r="AK104">
        <v>24</v>
      </c>
      <c r="AL104" s="172">
        <f t="shared" si="11"/>
        <v>-35.49</v>
      </c>
      <c r="AM104">
        <v>5.778</v>
      </c>
      <c r="AN104" s="175">
        <v>0.47</v>
      </c>
      <c r="AO104" s="179">
        <v>0.345</v>
      </c>
      <c r="AP104" s="173">
        <f t="shared" si="14"/>
      </c>
    </row>
    <row r="105" spans="1:42" ht="15.75">
      <c r="A105" t="s">
        <v>120</v>
      </c>
      <c r="B105" t="s">
        <v>328</v>
      </c>
      <c r="C105" t="s">
        <v>531</v>
      </c>
      <c r="D105">
        <v>8</v>
      </c>
      <c r="E105">
        <v>6</v>
      </c>
      <c r="F105">
        <v>18.3948</v>
      </c>
      <c r="G105" s="172">
        <f t="shared" si="7"/>
        <v>8.105109666666666</v>
      </c>
      <c r="H105">
        <v>22</v>
      </c>
      <c r="I105">
        <v>38</v>
      </c>
      <c r="J105">
        <v>7.763</v>
      </c>
      <c r="K105" s="172">
        <f t="shared" si="8"/>
        <v>22.63548972222222</v>
      </c>
      <c r="L105" t="s">
        <v>1056</v>
      </c>
      <c r="M105">
        <v>5.98</v>
      </c>
      <c r="N105">
        <v>1.652</v>
      </c>
      <c r="O105" s="1"/>
      <c r="P105" s="1"/>
      <c r="Q105" t="s">
        <v>743</v>
      </c>
      <c r="R105">
        <v>8</v>
      </c>
      <c r="S105">
        <v>7</v>
      </c>
      <c r="T105">
        <v>45.8557</v>
      </c>
      <c r="U105" s="173">
        <f t="shared" si="9"/>
        <v>8.129404361111112</v>
      </c>
      <c r="V105">
        <v>21</v>
      </c>
      <c r="W105">
        <v>34</v>
      </c>
      <c r="X105">
        <v>54.537</v>
      </c>
      <c r="Y105" s="172">
        <f t="shared" si="12"/>
        <v>21.581815833333334</v>
      </c>
      <c r="Z105">
        <v>5.296</v>
      </c>
      <c r="AA105">
        <v>0.638</v>
      </c>
      <c r="AB105" s="1"/>
      <c r="AC105" s="1"/>
      <c r="AD105" t="s">
        <v>930</v>
      </c>
      <c r="AE105">
        <v>8</v>
      </c>
      <c r="AF105">
        <v>1</v>
      </c>
      <c r="AG105">
        <v>0.781</v>
      </c>
      <c r="AH105" s="173">
        <f t="shared" si="10"/>
        <v>8.016883611111112</v>
      </c>
      <c r="AI105">
        <v>23</v>
      </c>
      <c r="AJ105">
        <v>34</v>
      </c>
      <c r="AK105">
        <v>59.135</v>
      </c>
      <c r="AL105" s="172">
        <f t="shared" si="11"/>
        <v>23.583093055555555</v>
      </c>
      <c r="AM105">
        <v>6.31</v>
      </c>
      <c r="AN105" s="174"/>
      <c r="AP105" s="173">
        <f t="shared" si="14"/>
      </c>
    </row>
    <row r="106" spans="1:42" ht="15.75">
      <c r="A106" t="s">
        <v>121</v>
      </c>
      <c r="B106" t="s">
        <v>329</v>
      </c>
      <c r="C106" t="s">
        <v>532</v>
      </c>
      <c r="D106">
        <v>8</v>
      </c>
      <c r="E106">
        <v>19</v>
      </c>
      <c r="F106">
        <v>17.1578</v>
      </c>
      <c r="G106" s="172">
        <f t="shared" si="7"/>
        <v>8.321432722222221</v>
      </c>
      <c r="H106">
        <v>62</v>
      </c>
      <c r="I106">
        <v>30</v>
      </c>
      <c r="J106">
        <v>25.774</v>
      </c>
      <c r="K106" s="172">
        <f t="shared" si="8"/>
        <v>62.50715944444445</v>
      </c>
      <c r="L106" t="s">
        <v>1091</v>
      </c>
      <c r="M106">
        <v>5.714</v>
      </c>
      <c r="N106">
        <v>0.889</v>
      </c>
      <c r="O106" s="1"/>
      <c r="P106" s="1"/>
      <c r="Q106" t="s">
        <v>744</v>
      </c>
      <c r="R106">
        <v>9</v>
      </c>
      <c r="S106">
        <v>14</v>
      </c>
      <c r="T106">
        <v>20.5406</v>
      </c>
      <c r="U106" s="173">
        <f t="shared" si="9"/>
        <v>9.239039055555555</v>
      </c>
      <c r="V106">
        <v>61</v>
      </c>
      <c r="W106">
        <v>25</v>
      </c>
      <c r="X106">
        <v>23.943</v>
      </c>
      <c r="Y106" s="172">
        <f t="shared" si="12"/>
        <v>61.423317499999996</v>
      </c>
      <c r="Z106">
        <v>5.169</v>
      </c>
      <c r="AA106">
        <v>0.578</v>
      </c>
      <c r="AB106" s="1"/>
      <c r="AC106" s="1"/>
      <c r="AD106" t="s">
        <v>931</v>
      </c>
      <c r="AE106">
        <v>8</v>
      </c>
      <c r="AF106">
        <v>40</v>
      </c>
      <c r="AG106">
        <v>12.8186</v>
      </c>
      <c r="AH106" s="173">
        <f t="shared" si="10"/>
        <v>8.670227388888888</v>
      </c>
      <c r="AI106">
        <v>64</v>
      </c>
      <c r="AJ106">
        <v>19</v>
      </c>
      <c r="AK106">
        <v>40.57</v>
      </c>
      <c r="AL106" s="172">
        <f t="shared" si="11"/>
        <v>64.32793611111111</v>
      </c>
      <c r="AM106">
        <v>4.6</v>
      </c>
      <c r="AN106" s="173"/>
      <c r="AP106" s="173">
        <f t="shared" si="14"/>
      </c>
    </row>
    <row r="107" spans="1:42" ht="15.75">
      <c r="A107" t="s">
        <v>122</v>
      </c>
      <c r="B107" t="s">
        <v>330</v>
      </c>
      <c r="C107" t="s">
        <v>533</v>
      </c>
      <c r="D107">
        <v>8</v>
      </c>
      <c r="E107">
        <v>26</v>
      </c>
      <c r="F107">
        <v>43.9395</v>
      </c>
      <c r="G107" s="172">
        <f t="shared" si="7"/>
        <v>8.44553875</v>
      </c>
      <c r="H107">
        <v>12</v>
      </c>
      <c r="I107">
        <v>39</v>
      </c>
      <c r="J107">
        <v>16.604</v>
      </c>
      <c r="K107" s="172">
        <f t="shared" si="8"/>
        <v>12.654612222222223</v>
      </c>
      <c r="L107" t="s">
        <v>1056</v>
      </c>
      <c r="M107">
        <v>5.517</v>
      </c>
      <c r="N107">
        <v>1.609</v>
      </c>
      <c r="O107" s="1"/>
      <c r="P107" s="1"/>
      <c r="Q107" t="s">
        <v>745</v>
      </c>
      <c r="R107">
        <v>8</v>
      </c>
      <c r="S107">
        <v>33</v>
      </c>
      <c r="T107">
        <v>45.0453</v>
      </c>
      <c r="U107" s="173">
        <f t="shared" si="9"/>
        <v>8.562512583333334</v>
      </c>
      <c r="V107">
        <v>13</v>
      </c>
      <c r="W107">
        <v>15</v>
      </c>
      <c r="X107">
        <v>26.321</v>
      </c>
      <c r="Y107" s="172">
        <f t="shared" si="12"/>
        <v>13.257311388888889</v>
      </c>
      <c r="Z107">
        <v>6.28</v>
      </c>
      <c r="AA107">
        <v>1.17</v>
      </c>
      <c r="AB107" s="1"/>
      <c r="AC107" s="1"/>
      <c r="AD107" t="s">
        <v>932</v>
      </c>
      <c r="AE107">
        <v>8</v>
      </c>
      <c r="AF107">
        <v>14</v>
      </c>
      <c r="AG107">
        <v>20.9947</v>
      </c>
      <c r="AH107" s="173">
        <f t="shared" si="10"/>
        <v>8.239165194444444</v>
      </c>
      <c r="AI107">
        <v>13</v>
      </c>
      <c r="AJ107">
        <v>2</v>
      </c>
      <c r="AK107">
        <v>53.864</v>
      </c>
      <c r="AL107" s="172">
        <f t="shared" si="11"/>
        <v>13.048295555555555</v>
      </c>
      <c r="AM107">
        <v>6.356</v>
      </c>
      <c r="AN107" s="173"/>
      <c r="AP107" s="173">
        <f t="shared" si="14"/>
      </c>
    </row>
    <row r="108" spans="1:42" ht="15.75">
      <c r="A108" t="s">
        <v>123</v>
      </c>
      <c r="B108" t="s">
        <v>331</v>
      </c>
      <c r="C108" t="s">
        <v>534</v>
      </c>
      <c r="D108">
        <v>8</v>
      </c>
      <c r="E108">
        <v>30</v>
      </c>
      <c r="F108">
        <v>15.87</v>
      </c>
      <c r="G108" s="172">
        <f t="shared" si="7"/>
        <v>8.504408333333334</v>
      </c>
      <c r="H108">
        <v>60</v>
      </c>
      <c r="I108">
        <v>43</v>
      </c>
      <c r="J108">
        <v>5.409</v>
      </c>
      <c r="K108" s="172">
        <f t="shared" si="8"/>
        <v>60.71816916666667</v>
      </c>
      <c r="L108" t="s">
        <v>1092</v>
      </c>
      <c r="M108">
        <v>3.365</v>
      </c>
      <c r="N108">
        <v>0.844</v>
      </c>
      <c r="O108" s="1"/>
      <c r="P108" s="1"/>
      <c r="Q108" t="s">
        <v>744</v>
      </c>
      <c r="R108">
        <v>9</v>
      </c>
      <c r="S108">
        <v>14</v>
      </c>
      <c r="T108">
        <v>20.5406</v>
      </c>
      <c r="U108" s="173">
        <f t="shared" si="9"/>
        <v>9.239039055555555</v>
      </c>
      <c r="V108">
        <v>61</v>
      </c>
      <c r="W108">
        <v>25</v>
      </c>
      <c r="X108">
        <v>23.943</v>
      </c>
      <c r="Y108" s="172">
        <f t="shared" si="12"/>
        <v>61.423317499999996</v>
      </c>
      <c r="Z108">
        <v>5.169</v>
      </c>
      <c r="AA108">
        <v>0.578</v>
      </c>
      <c r="AB108" s="1"/>
      <c r="AC108" s="1"/>
      <c r="AD108" t="s">
        <v>931</v>
      </c>
      <c r="AE108">
        <v>8</v>
      </c>
      <c r="AF108">
        <v>40</v>
      </c>
      <c r="AG108">
        <v>12.8186</v>
      </c>
      <c r="AH108" s="173">
        <f t="shared" si="10"/>
        <v>8.670227388888888</v>
      </c>
      <c r="AI108">
        <v>64</v>
      </c>
      <c r="AJ108">
        <v>19</v>
      </c>
      <c r="AK108">
        <v>40.57</v>
      </c>
      <c r="AL108" s="172">
        <f t="shared" si="11"/>
        <v>64.32793611111111</v>
      </c>
      <c r="AM108">
        <v>4.6</v>
      </c>
      <c r="AN108" s="173"/>
      <c r="AP108" s="173">
        <f t="shared" si="14"/>
      </c>
    </row>
    <row r="109" spans="1:42" ht="15.75">
      <c r="A109" t="s">
        <v>125</v>
      </c>
      <c r="B109" t="s">
        <v>333</v>
      </c>
      <c r="C109" t="s">
        <v>536</v>
      </c>
      <c r="D109">
        <v>8</v>
      </c>
      <c r="E109">
        <v>39</v>
      </c>
      <c r="F109">
        <v>53.5419</v>
      </c>
      <c r="G109" s="172">
        <f t="shared" si="7"/>
        <v>8.66487275</v>
      </c>
      <c r="H109">
        <v>-17</v>
      </c>
      <c r="I109">
        <v>18</v>
      </c>
      <c r="J109">
        <v>10.721</v>
      </c>
      <c r="K109" s="172">
        <f t="shared" si="8"/>
        <v>-17.302978055555556</v>
      </c>
      <c r="L109" t="s">
        <v>1069</v>
      </c>
      <c r="M109">
        <v>6.673</v>
      </c>
      <c r="N109">
        <v>1.545</v>
      </c>
      <c r="O109" s="1"/>
      <c r="P109" s="1"/>
      <c r="Q109" t="s">
        <v>746</v>
      </c>
      <c r="R109">
        <v>8</v>
      </c>
      <c r="S109">
        <v>46</v>
      </c>
      <c r="T109">
        <v>45.5493</v>
      </c>
      <c r="U109" s="173">
        <f t="shared" si="9"/>
        <v>8.77931925</v>
      </c>
      <c r="V109">
        <v>-18</v>
      </c>
      <c r="W109">
        <v>45</v>
      </c>
      <c r="X109">
        <v>28.211</v>
      </c>
      <c r="Y109" s="172">
        <f t="shared" si="12"/>
        <v>-18.75783638888889</v>
      </c>
      <c r="Z109">
        <v>6.589</v>
      </c>
      <c r="AA109">
        <v>1.036</v>
      </c>
      <c r="AB109" s="1"/>
      <c r="AC109" s="1"/>
      <c r="AD109" t="s">
        <v>933</v>
      </c>
      <c r="AE109">
        <v>8</v>
      </c>
      <c r="AF109">
        <v>32</v>
      </c>
      <c r="AG109">
        <v>33.3603</v>
      </c>
      <c r="AH109" s="173">
        <f t="shared" si="10"/>
        <v>8.542600083333333</v>
      </c>
      <c r="AI109">
        <v>-15</v>
      </c>
      <c r="AJ109">
        <v>1</v>
      </c>
      <c r="AK109">
        <v>48.516</v>
      </c>
      <c r="AL109" s="172">
        <f t="shared" si="11"/>
        <v>-15.030143333333335</v>
      </c>
      <c r="AM109">
        <v>6.375</v>
      </c>
      <c r="AN109" s="173"/>
      <c r="AP109" s="173">
        <f t="shared" si="14"/>
      </c>
    </row>
    <row r="110" spans="1:42" ht="15.75">
      <c r="A110" t="s">
        <v>124</v>
      </c>
      <c r="B110" t="s">
        <v>332</v>
      </c>
      <c r="C110" t="s">
        <v>535</v>
      </c>
      <c r="D110">
        <v>8</v>
      </c>
      <c r="E110">
        <v>40</v>
      </c>
      <c r="F110">
        <v>12.8186</v>
      </c>
      <c r="G110" s="172">
        <f t="shared" si="7"/>
        <v>8.670227388888888</v>
      </c>
      <c r="H110">
        <v>64</v>
      </c>
      <c r="I110">
        <v>19</v>
      </c>
      <c r="J110">
        <v>40.57</v>
      </c>
      <c r="K110" s="172">
        <f t="shared" si="8"/>
        <v>64.32793611111111</v>
      </c>
      <c r="L110" t="s">
        <v>1093</v>
      </c>
      <c r="M110">
        <v>4.6</v>
      </c>
      <c r="N110">
        <v>1.178</v>
      </c>
      <c r="O110" s="1"/>
      <c r="P110" s="1"/>
      <c r="Q110" t="s">
        <v>744</v>
      </c>
      <c r="R110">
        <v>9</v>
      </c>
      <c r="S110">
        <v>14</v>
      </c>
      <c r="T110">
        <v>20.5406</v>
      </c>
      <c r="U110" s="173">
        <f t="shared" si="9"/>
        <v>9.239039055555555</v>
      </c>
      <c r="V110">
        <v>61</v>
      </c>
      <c r="W110">
        <v>25</v>
      </c>
      <c r="X110">
        <v>23.943</v>
      </c>
      <c r="Y110" s="172">
        <f t="shared" si="12"/>
        <v>61.423317499999996</v>
      </c>
      <c r="Z110">
        <v>5.169</v>
      </c>
      <c r="AA110">
        <v>0.578</v>
      </c>
      <c r="AB110" s="1"/>
      <c r="AC110" s="1"/>
      <c r="AD110" t="s">
        <v>931</v>
      </c>
      <c r="AE110">
        <v>8</v>
      </c>
      <c r="AF110">
        <v>40</v>
      </c>
      <c r="AG110">
        <v>12.8186</v>
      </c>
      <c r="AH110" s="173">
        <f t="shared" si="10"/>
        <v>8.670227388888888</v>
      </c>
      <c r="AI110">
        <v>64</v>
      </c>
      <c r="AJ110">
        <v>19</v>
      </c>
      <c r="AK110">
        <v>40.57</v>
      </c>
      <c r="AL110" s="172">
        <f t="shared" si="11"/>
        <v>64.32793611111111</v>
      </c>
      <c r="AM110">
        <v>4.6</v>
      </c>
      <c r="AN110" s="173"/>
      <c r="AP110" s="173">
        <f t="shared" si="14"/>
      </c>
    </row>
    <row r="111" spans="1:42" ht="15.75">
      <c r="A111" t="s">
        <v>126</v>
      </c>
      <c r="B111" t="s">
        <v>334</v>
      </c>
      <c r="C111" t="s">
        <v>537</v>
      </c>
      <c r="D111">
        <v>8</v>
      </c>
      <c r="E111">
        <v>52</v>
      </c>
      <c r="F111">
        <v>28.5887</v>
      </c>
      <c r="G111" s="172">
        <f t="shared" si="7"/>
        <v>8.874607972222222</v>
      </c>
      <c r="H111">
        <v>28</v>
      </c>
      <c r="I111">
        <v>15</v>
      </c>
      <c r="J111">
        <v>32.972</v>
      </c>
      <c r="K111" s="172">
        <f t="shared" si="8"/>
        <v>28.259158888888887</v>
      </c>
      <c r="L111" t="s">
        <v>1056</v>
      </c>
      <c r="M111">
        <v>6.229</v>
      </c>
      <c r="N111">
        <v>1.608</v>
      </c>
      <c r="O111" s="1"/>
      <c r="P111" s="1"/>
      <c r="Q111" t="s">
        <v>747</v>
      </c>
      <c r="R111">
        <v>8</v>
      </c>
      <c r="S111">
        <v>52</v>
      </c>
      <c r="T111">
        <v>35.8112</v>
      </c>
      <c r="U111" s="173">
        <f t="shared" si="9"/>
        <v>8.876614222222223</v>
      </c>
      <c r="V111">
        <v>28</v>
      </c>
      <c r="W111">
        <v>19</v>
      </c>
      <c r="X111">
        <v>50.947</v>
      </c>
      <c r="Y111" s="172">
        <f t="shared" si="12"/>
        <v>28.33081861111111</v>
      </c>
      <c r="Z111">
        <v>5.942</v>
      </c>
      <c r="AA111">
        <v>0.86</v>
      </c>
      <c r="AB111" s="1"/>
      <c r="AC111" s="1"/>
      <c r="AD111" t="s">
        <v>4581</v>
      </c>
      <c r="AE111">
        <v>8</v>
      </c>
      <c r="AF111">
        <v>55</v>
      </c>
      <c r="AG111">
        <v>39.6789</v>
      </c>
      <c r="AH111" s="173">
        <f t="shared" si="10"/>
        <v>8.927688583333333</v>
      </c>
      <c r="AI111">
        <v>27</v>
      </c>
      <c r="AJ111">
        <v>55</v>
      </c>
      <c r="AK111">
        <v>38.934</v>
      </c>
      <c r="AL111" s="172">
        <f t="shared" si="11"/>
        <v>27.92748166666667</v>
      </c>
      <c r="AM111">
        <v>5.237</v>
      </c>
      <c r="AP111" s="173">
        <f t="shared" si="14"/>
      </c>
    </row>
    <row r="112" spans="1:42" ht="15.75">
      <c r="A112" t="s">
        <v>127</v>
      </c>
      <c r="B112" t="s">
        <v>335</v>
      </c>
      <c r="C112" t="s">
        <v>538</v>
      </c>
      <c r="D112">
        <v>8</v>
      </c>
      <c r="E112">
        <v>55</v>
      </c>
      <c r="F112">
        <v>22.8809</v>
      </c>
      <c r="G112" s="172">
        <f t="shared" si="7"/>
        <v>8.923022472222222</v>
      </c>
      <c r="H112">
        <v>17</v>
      </c>
      <c r="I112">
        <v>13</v>
      </c>
      <c r="J112">
        <v>52.593</v>
      </c>
      <c r="K112" s="172">
        <f t="shared" si="8"/>
        <v>17.23127583333333</v>
      </c>
      <c r="L112" t="s">
        <v>1233</v>
      </c>
      <c r="M112">
        <v>6.647</v>
      </c>
      <c r="N112">
        <v>3.365</v>
      </c>
      <c r="O112" s="1"/>
      <c r="P112" s="1"/>
      <c r="Q112" t="s">
        <v>748</v>
      </c>
      <c r="R112">
        <v>8</v>
      </c>
      <c r="S112">
        <v>57</v>
      </c>
      <c r="T112">
        <v>8.2794</v>
      </c>
      <c r="U112" s="173">
        <f t="shared" si="9"/>
        <v>8.952299833333333</v>
      </c>
      <c r="V112">
        <v>17</v>
      </c>
      <c r="W112">
        <v>8</v>
      </c>
      <c r="X112">
        <v>37.503</v>
      </c>
      <c r="Y112" s="172">
        <f t="shared" si="12"/>
        <v>17.143750833333332</v>
      </c>
      <c r="Z112">
        <v>6.171</v>
      </c>
      <c r="AA112">
        <v>1.001</v>
      </c>
      <c r="AB112" s="1"/>
      <c r="AC112" s="1"/>
      <c r="AD112" t="s">
        <v>934</v>
      </c>
      <c r="AE112">
        <v>8</v>
      </c>
      <c r="AF112">
        <v>44</v>
      </c>
      <c r="AG112">
        <v>41.0996</v>
      </c>
      <c r="AH112" s="173">
        <f t="shared" si="10"/>
        <v>8.744749888888888</v>
      </c>
      <c r="AI112">
        <v>18</v>
      </c>
      <c r="AJ112">
        <v>9</v>
      </c>
      <c r="AK112">
        <v>15.511</v>
      </c>
      <c r="AL112" s="172">
        <f t="shared" si="11"/>
        <v>18.15430861111111</v>
      </c>
      <c r="AM112">
        <v>3.937</v>
      </c>
      <c r="AN112" s="173"/>
      <c r="AP112" s="173">
        <f t="shared" si="14"/>
      </c>
    </row>
    <row r="113" spans="1:42" ht="15.75">
      <c r="A113" t="s">
        <v>128</v>
      </c>
      <c r="B113" t="s">
        <v>1331</v>
      </c>
      <c r="C113" t="s">
        <v>539</v>
      </c>
      <c r="D113">
        <v>8</v>
      </c>
      <c r="E113">
        <v>59</v>
      </c>
      <c r="F113">
        <v>10.7295</v>
      </c>
      <c r="G113" s="172">
        <f t="shared" si="7"/>
        <v>8.986313749999999</v>
      </c>
      <c r="H113">
        <v>18</v>
      </c>
      <c r="I113">
        <v>8</v>
      </c>
      <c r="J113">
        <v>5.52</v>
      </c>
      <c r="K113" s="172">
        <f t="shared" si="8"/>
        <v>18.134866666666667</v>
      </c>
      <c r="L113" t="s">
        <v>1094</v>
      </c>
      <c r="M113">
        <v>6.378</v>
      </c>
      <c r="N113">
        <v>1.548</v>
      </c>
      <c r="O113" s="1"/>
      <c r="P113" s="1"/>
      <c r="Q113" t="s">
        <v>749</v>
      </c>
      <c r="R113">
        <v>8</v>
      </c>
      <c r="S113">
        <v>57</v>
      </c>
      <c r="T113">
        <v>8.2794</v>
      </c>
      <c r="U113" s="173">
        <f t="shared" si="9"/>
        <v>8.952299833333333</v>
      </c>
      <c r="V113">
        <v>17</v>
      </c>
      <c r="W113">
        <v>8</v>
      </c>
      <c r="X113">
        <v>37.503</v>
      </c>
      <c r="Y113" s="172">
        <f t="shared" si="12"/>
        <v>17.143750833333332</v>
      </c>
      <c r="Z113">
        <v>6.171</v>
      </c>
      <c r="AA113">
        <v>1.001</v>
      </c>
      <c r="AB113" s="1"/>
      <c r="AC113" s="1"/>
      <c r="AD113" t="s">
        <v>4574</v>
      </c>
      <c r="AE113">
        <v>8</v>
      </c>
      <c r="AF113">
        <v>51</v>
      </c>
      <c r="AG113">
        <v>1.4611</v>
      </c>
      <c r="AH113" s="173">
        <f t="shared" si="10"/>
        <v>8.850405861111112</v>
      </c>
      <c r="AI113">
        <v>15</v>
      </c>
      <c r="AJ113">
        <v>21</v>
      </c>
      <c r="AK113">
        <v>2.343</v>
      </c>
      <c r="AL113" s="172">
        <f t="shared" si="11"/>
        <v>15.350650833333333</v>
      </c>
      <c r="AM113">
        <v>6.378</v>
      </c>
      <c r="AN113" s="173"/>
      <c r="AP113" s="173">
        <f t="shared" si="14"/>
      </c>
    </row>
    <row r="114" spans="1:42" ht="15.75">
      <c r="A114" t="s">
        <v>129</v>
      </c>
      <c r="B114" t="s">
        <v>336</v>
      </c>
      <c r="C114" t="s">
        <v>540</v>
      </c>
      <c r="D114">
        <v>9</v>
      </c>
      <c r="E114">
        <v>2</v>
      </c>
      <c r="F114">
        <v>32.6921</v>
      </c>
      <c r="G114" s="172">
        <f t="shared" si="7"/>
        <v>9.042414472222221</v>
      </c>
      <c r="H114">
        <v>67</v>
      </c>
      <c r="I114">
        <v>37</v>
      </c>
      <c r="J114">
        <v>46.628</v>
      </c>
      <c r="K114" s="172">
        <f t="shared" si="8"/>
        <v>67.62961888888888</v>
      </c>
      <c r="L114" t="s">
        <v>1056</v>
      </c>
      <c r="M114">
        <v>4.753</v>
      </c>
      <c r="N114">
        <v>1.54</v>
      </c>
      <c r="O114" s="1"/>
      <c r="P114" s="1"/>
      <c r="Q114" t="s">
        <v>750</v>
      </c>
      <c r="R114">
        <v>9</v>
      </c>
      <c r="S114">
        <v>8</v>
      </c>
      <c r="T114">
        <v>23.499</v>
      </c>
      <c r="U114" s="173">
        <f t="shared" si="9"/>
        <v>9.139860833333334</v>
      </c>
      <c r="V114">
        <v>66</v>
      </c>
      <c r="W114">
        <v>52</v>
      </c>
      <c r="X114">
        <v>23.645</v>
      </c>
      <c r="Y114" s="172">
        <f t="shared" si="12"/>
        <v>66.87323472222222</v>
      </c>
      <c r="Z114">
        <v>5.139</v>
      </c>
      <c r="AA114">
        <v>1.51</v>
      </c>
      <c r="AB114" s="1"/>
      <c r="AC114" s="1"/>
      <c r="AD114" t="s">
        <v>4575</v>
      </c>
      <c r="AE114">
        <v>8</v>
      </c>
      <c r="AF114">
        <v>56</v>
      </c>
      <c r="AG114">
        <v>37.442</v>
      </c>
      <c r="AH114" s="173">
        <f t="shared" si="10"/>
        <v>8.94373388888889</v>
      </c>
      <c r="AI114">
        <v>64</v>
      </c>
      <c r="AJ114">
        <v>36</v>
      </c>
      <c r="AK114">
        <v>13.793</v>
      </c>
      <c r="AL114" s="172">
        <f t="shared" si="11"/>
        <v>64.60383138888888</v>
      </c>
      <c r="AM114">
        <v>5.589</v>
      </c>
      <c r="AP114" s="173">
        <f t="shared" si="14"/>
      </c>
    </row>
    <row r="115" spans="1:42" ht="15.75">
      <c r="A115" t="s">
        <v>4577</v>
      </c>
      <c r="B115" t="s">
        <v>4578</v>
      </c>
      <c r="C115"/>
      <c r="D115">
        <v>9</v>
      </c>
      <c r="E115">
        <v>8</v>
      </c>
      <c r="F115">
        <v>0</v>
      </c>
      <c r="G115" s="172">
        <f t="shared" si="7"/>
        <v>9.133333333333333</v>
      </c>
      <c r="H115">
        <v>-43</v>
      </c>
      <c r="I115">
        <v>25</v>
      </c>
      <c r="J115">
        <v>57</v>
      </c>
      <c r="K115" s="172">
        <f t="shared" si="8"/>
        <v>-43.4325</v>
      </c>
      <c r="L115" t="s">
        <v>1496</v>
      </c>
      <c r="M115">
        <v>2.204</v>
      </c>
      <c r="N115">
        <v>1.665</v>
      </c>
      <c r="O115" s="187">
        <v>0.877</v>
      </c>
      <c r="P115" s="187">
        <v>0.816</v>
      </c>
      <c r="Q115" t="s">
        <v>4580</v>
      </c>
      <c r="R115">
        <v>9</v>
      </c>
      <c r="S115">
        <v>16</v>
      </c>
      <c r="T115">
        <v>57.1</v>
      </c>
      <c r="U115" s="173">
        <f t="shared" si="9"/>
        <v>9.282527777777778</v>
      </c>
      <c r="V115">
        <v>-39</v>
      </c>
      <c r="W115">
        <v>24</v>
      </c>
      <c r="X115">
        <v>6</v>
      </c>
      <c r="Y115" s="172">
        <f t="shared" si="12"/>
        <v>-39.401666666666664</v>
      </c>
      <c r="Z115">
        <v>5.319</v>
      </c>
      <c r="AA115">
        <v>1.168</v>
      </c>
      <c r="AB115" s="1"/>
      <c r="AC115" s="1"/>
      <c r="AD115" t="s">
        <v>4582</v>
      </c>
      <c r="AE115">
        <v>9</v>
      </c>
      <c r="AF115">
        <v>38</v>
      </c>
      <c r="AG115">
        <v>1.5</v>
      </c>
      <c r="AH115" s="173">
        <f t="shared" si="10"/>
        <v>9.63375</v>
      </c>
      <c r="AI115">
        <v>-43</v>
      </c>
      <c r="AJ115">
        <v>11</v>
      </c>
      <c r="AK115">
        <v>27</v>
      </c>
      <c r="AL115" s="172">
        <f t="shared" si="11"/>
        <v>-43.19083333333333</v>
      </c>
      <c r="AM115">
        <v>5.496</v>
      </c>
      <c r="AN115" s="179">
        <v>0.48</v>
      </c>
      <c r="AO115" s="176">
        <v>0.43300000000000005</v>
      </c>
      <c r="AP115" s="173">
        <f t="shared" si="14"/>
      </c>
    </row>
    <row r="116" spans="1:42" ht="15.75">
      <c r="A116" t="s">
        <v>130</v>
      </c>
      <c r="B116" t="s">
        <v>337</v>
      </c>
      <c r="C116" t="s">
        <v>541</v>
      </c>
      <c r="D116">
        <v>9</v>
      </c>
      <c r="E116">
        <v>10</v>
      </c>
      <c r="F116">
        <v>38.799</v>
      </c>
      <c r="G116" s="172">
        <f t="shared" si="7"/>
        <v>9.177444166666666</v>
      </c>
      <c r="H116">
        <v>30</v>
      </c>
      <c r="I116">
        <v>57</v>
      </c>
      <c r="J116">
        <v>47.3</v>
      </c>
      <c r="K116" s="172">
        <f t="shared" si="8"/>
        <v>30.96313888888889</v>
      </c>
      <c r="L116" t="s">
        <v>1095</v>
      </c>
      <c r="M116">
        <v>5.9</v>
      </c>
      <c r="N116">
        <v>1.625</v>
      </c>
      <c r="O116" s="1"/>
      <c r="P116" s="1"/>
      <c r="Q116" t="s">
        <v>751</v>
      </c>
      <c r="R116">
        <v>9</v>
      </c>
      <c r="S116">
        <v>8</v>
      </c>
      <c r="T116">
        <v>4.156</v>
      </c>
      <c r="U116" s="173">
        <f t="shared" si="9"/>
        <v>9.134487777777776</v>
      </c>
      <c r="V116">
        <v>32</v>
      </c>
      <c r="W116">
        <v>32</v>
      </c>
      <c r="X116">
        <v>25.436</v>
      </c>
      <c r="Y116" s="172">
        <f t="shared" si="12"/>
        <v>32.54039888888889</v>
      </c>
      <c r="Z116">
        <v>6.485</v>
      </c>
      <c r="AA116">
        <v>0.36</v>
      </c>
      <c r="AB116" s="1"/>
      <c r="AC116" s="1"/>
      <c r="AD116" t="s">
        <v>935</v>
      </c>
      <c r="AE116">
        <v>9</v>
      </c>
      <c r="AF116">
        <v>8</v>
      </c>
      <c r="AG116">
        <v>51.0705</v>
      </c>
      <c r="AH116" s="173">
        <f t="shared" si="10"/>
        <v>9.147519583333333</v>
      </c>
      <c r="AI116">
        <v>33</v>
      </c>
      <c r="AJ116">
        <v>52</v>
      </c>
      <c r="AK116">
        <v>55.981</v>
      </c>
      <c r="AL116" s="172">
        <f t="shared" si="11"/>
        <v>33.882216944444444</v>
      </c>
      <c r="AM116">
        <v>5.964</v>
      </c>
      <c r="AN116" s="173"/>
      <c r="AP116" s="173">
        <f t="shared" si="14"/>
      </c>
    </row>
    <row r="117" spans="1:42" ht="15.75">
      <c r="A117" t="s">
        <v>131</v>
      </c>
      <c r="B117" t="s">
        <v>338</v>
      </c>
      <c r="C117" t="s">
        <v>542</v>
      </c>
      <c r="D117">
        <v>9</v>
      </c>
      <c r="E117">
        <v>14</v>
      </c>
      <c r="F117">
        <v>17.9907</v>
      </c>
      <c r="G117" s="172">
        <f t="shared" si="7"/>
        <v>9.23833075</v>
      </c>
      <c r="H117">
        <v>-55</v>
      </c>
      <c r="I117">
        <v>34</v>
      </c>
      <c r="J117">
        <v>10.666</v>
      </c>
      <c r="K117" s="172">
        <f t="shared" si="8"/>
        <v>-55.569629444444445</v>
      </c>
      <c r="L117" t="s">
        <v>1096</v>
      </c>
      <c r="M117">
        <v>5.267</v>
      </c>
      <c r="N117">
        <v>0.987</v>
      </c>
      <c r="O117" s="1"/>
      <c r="P117" s="1"/>
      <c r="Q117" t="s">
        <v>752</v>
      </c>
      <c r="R117">
        <v>9</v>
      </c>
      <c r="S117">
        <v>33</v>
      </c>
      <c r="T117">
        <v>30.3629</v>
      </c>
      <c r="U117" s="173">
        <f t="shared" si="9"/>
        <v>9.55843413888889</v>
      </c>
      <c r="V117">
        <v>36</v>
      </c>
      <c r="W117">
        <v>29</v>
      </c>
      <c r="X117">
        <v>13.018</v>
      </c>
      <c r="Y117" s="172">
        <f t="shared" si="12"/>
        <v>36.48694944444445</v>
      </c>
      <c r="Z117">
        <v>6.178</v>
      </c>
      <c r="AA117">
        <v>1.264</v>
      </c>
      <c r="AB117" s="1"/>
      <c r="AC117" s="1"/>
      <c r="AD117" t="s">
        <v>936</v>
      </c>
      <c r="AE117">
        <v>9</v>
      </c>
      <c r="AF117">
        <v>34</v>
      </c>
      <c r="AG117">
        <v>13.3819</v>
      </c>
      <c r="AH117" s="173">
        <f t="shared" si="10"/>
        <v>9.570383861111111</v>
      </c>
      <c r="AI117">
        <v>36</v>
      </c>
      <c r="AJ117">
        <v>23</v>
      </c>
      <c r="AK117">
        <v>51.208</v>
      </c>
      <c r="AL117" s="172">
        <f t="shared" si="11"/>
        <v>36.39755777777778</v>
      </c>
      <c r="AM117">
        <v>4.554</v>
      </c>
      <c r="AN117" s="173"/>
      <c r="AP117" s="173">
        <f t="shared" si="14"/>
      </c>
    </row>
    <row r="118" spans="1:42" ht="15.75">
      <c r="A118" t="s">
        <v>132</v>
      </c>
      <c r="B118" t="s">
        <v>339</v>
      </c>
      <c r="C118" t="s">
        <v>543</v>
      </c>
      <c r="D118">
        <v>9</v>
      </c>
      <c r="E118">
        <v>20</v>
      </c>
      <c r="F118">
        <v>36.6831</v>
      </c>
      <c r="G118" s="172">
        <f t="shared" si="7"/>
        <v>9.343523083333334</v>
      </c>
      <c r="H118">
        <v>0</v>
      </c>
      <c r="I118">
        <v>10</v>
      </c>
      <c r="J118">
        <v>54.136</v>
      </c>
      <c r="K118" s="172">
        <f t="shared" si="8"/>
        <v>0.18170444444444445</v>
      </c>
      <c r="L118" t="s">
        <v>1076</v>
      </c>
      <c r="M118">
        <v>6.5</v>
      </c>
      <c r="N118">
        <v>1.7</v>
      </c>
      <c r="O118" s="1"/>
      <c r="P118" s="1"/>
      <c r="Q118" t="s">
        <v>753</v>
      </c>
      <c r="R118">
        <v>9</v>
      </c>
      <c r="S118">
        <v>26</v>
      </c>
      <c r="T118">
        <v>22.3089</v>
      </c>
      <c r="U118" s="173">
        <f t="shared" si="9"/>
        <v>9.43953025</v>
      </c>
      <c r="V118">
        <v>-1</v>
      </c>
      <c r="W118">
        <v>27</v>
      </c>
      <c r="X118">
        <v>50.682</v>
      </c>
      <c r="Y118" s="172">
        <f t="shared" si="12"/>
        <v>-1.4640783333333334</v>
      </c>
      <c r="Z118">
        <v>6.005</v>
      </c>
      <c r="AA118">
        <v>1.32</v>
      </c>
      <c r="AB118" s="1"/>
      <c r="AC118" s="1"/>
      <c r="AD118" t="s">
        <v>937</v>
      </c>
      <c r="AE118">
        <v>9</v>
      </c>
      <c r="AF118">
        <v>26</v>
      </c>
      <c r="AG118">
        <v>3.8099</v>
      </c>
      <c r="AH118" s="173">
        <f t="shared" si="10"/>
        <v>9.43439163888889</v>
      </c>
      <c r="AI118">
        <v>-1</v>
      </c>
      <c r="AJ118">
        <v>14</v>
      </c>
      <c r="AK118">
        <v>5.784</v>
      </c>
      <c r="AL118" s="172">
        <f t="shared" si="11"/>
        <v>-1.2349400000000001</v>
      </c>
      <c r="AM118">
        <v>6.576</v>
      </c>
      <c r="AN118" s="173"/>
      <c r="AP118" s="173">
        <f t="shared" si="14"/>
      </c>
    </row>
    <row r="119" spans="1:42" ht="15.75">
      <c r="A119" t="s">
        <v>133</v>
      </c>
      <c r="B119" t="s">
        <v>340</v>
      </c>
      <c r="C119" t="s">
        <v>544</v>
      </c>
      <c r="D119">
        <v>9</v>
      </c>
      <c r="E119">
        <v>31</v>
      </c>
      <c r="F119">
        <v>31.7081</v>
      </c>
      <c r="G119" s="172">
        <f t="shared" si="7"/>
        <v>9.525474472222223</v>
      </c>
      <c r="H119">
        <v>63</v>
      </c>
      <c r="I119">
        <v>3</v>
      </c>
      <c r="J119">
        <v>42.699</v>
      </c>
      <c r="K119" s="172">
        <f t="shared" si="8"/>
        <v>63.06186083333333</v>
      </c>
      <c r="L119" t="s">
        <v>1097</v>
      </c>
      <c r="M119">
        <v>3.662</v>
      </c>
      <c r="N119">
        <v>0.329</v>
      </c>
      <c r="O119" s="1"/>
      <c r="P119" s="1"/>
      <c r="Q119" t="s">
        <v>744</v>
      </c>
      <c r="R119">
        <v>9</v>
      </c>
      <c r="S119">
        <v>14</v>
      </c>
      <c r="T119">
        <v>20.5406</v>
      </c>
      <c r="U119" s="173">
        <f t="shared" si="9"/>
        <v>9.239039055555555</v>
      </c>
      <c r="V119">
        <v>61</v>
      </c>
      <c r="W119">
        <v>25</v>
      </c>
      <c r="X119">
        <v>23.943</v>
      </c>
      <c r="Y119" s="172">
        <f t="shared" si="12"/>
        <v>61.423317499999996</v>
      </c>
      <c r="Z119">
        <v>5.169</v>
      </c>
      <c r="AA119">
        <v>0.578</v>
      </c>
      <c r="AB119" s="1"/>
      <c r="AC119" s="1"/>
      <c r="AD119" t="s">
        <v>931</v>
      </c>
      <c r="AE119">
        <v>8</v>
      </c>
      <c r="AF119">
        <v>40</v>
      </c>
      <c r="AG119">
        <v>12.8186</v>
      </c>
      <c r="AH119" s="173">
        <f t="shared" si="10"/>
        <v>8.670227388888888</v>
      </c>
      <c r="AI119">
        <v>64</v>
      </c>
      <c r="AJ119">
        <v>19</v>
      </c>
      <c r="AK119">
        <v>40.57</v>
      </c>
      <c r="AL119" s="172">
        <f t="shared" si="11"/>
        <v>64.32793611111111</v>
      </c>
      <c r="AM119">
        <v>4.6</v>
      </c>
      <c r="AN119" s="173"/>
      <c r="AP119" s="173">
        <f t="shared" si="14"/>
      </c>
    </row>
    <row r="120" spans="1:42" ht="15.75">
      <c r="A120" t="s">
        <v>134</v>
      </c>
      <c r="B120" t="s">
        <v>341</v>
      </c>
      <c r="C120" t="s">
        <v>545</v>
      </c>
      <c r="D120">
        <v>9</v>
      </c>
      <c r="E120">
        <v>31</v>
      </c>
      <c r="F120">
        <v>32.4103</v>
      </c>
      <c r="G120" s="172">
        <f t="shared" si="7"/>
        <v>9.52566952777778</v>
      </c>
      <c r="H120">
        <v>35</v>
      </c>
      <c r="I120">
        <v>6</v>
      </c>
      <c r="J120">
        <v>11.782</v>
      </c>
      <c r="K120" s="172">
        <f t="shared" si="8"/>
        <v>35.10327277777778</v>
      </c>
      <c r="L120" t="s">
        <v>1072</v>
      </c>
      <c r="M120">
        <v>5.386</v>
      </c>
      <c r="N120">
        <v>1.52</v>
      </c>
      <c r="O120" s="1"/>
      <c r="P120" s="1"/>
      <c r="Q120" t="s">
        <v>754</v>
      </c>
      <c r="R120">
        <v>9</v>
      </c>
      <c r="S120">
        <v>30</v>
      </c>
      <c r="T120">
        <v>43.2187</v>
      </c>
      <c r="U120" s="173">
        <f t="shared" si="9"/>
        <v>9.512005194444445</v>
      </c>
      <c r="V120">
        <v>33</v>
      </c>
      <c r="W120">
        <v>39</v>
      </c>
      <c r="X120">
        <v>20.558</v>
      </c>
      <c r="Y120" s="172">
        <f t="shared" si="12"/>
        <v>33.65571055555555</v>
      </c>
      <c r="Z120">
        <v>5.849</v>
      </c>
      <c r="AA120">
        <v>1.046</v>
      </c>
      <c r="AB120" s="1"/>
      <c r="AC120" s="1"/>
      <c r="AD120" t="s">
        <v>938</v>
      </c>
      <c r="AE120">
        <v>9</v>
      </c>
      <c r="AF120">
        <v>35</v>
      </c>
      <c r="AG120">
        <v>39.5023</v>
      </c>
      <c r="AH120" s="173">
        <f t="shared" si="10"/>
        <v>9.594306194444446</v>
      </c>
      <c r="AI120">
        <v>35</v>
      </c>
      <c r="AJ120">
        <v>48</v>
      </c>
      <c r="AK120">
        <v>36.481</v>
      </c>
      <c r="AL120" s="172">
        <f t="shared" si="11"/>
        <v>35.810133611111105</v>
      </c>
      <c r="AM120">
        <v>5.409</v>
      </c>
      <c r="AP120" s="173">
        <f t="shared" si="14"/>
      </c>
    </row>
    <row r="121" spans="1:42" ht="15.75">
      <c r="A121" t="s">
        <v>135</v>
      </c>
      <c r="B121" t="s">
        <v>342</v>
      </c>
      <c r="C121" t="s">
        <v>546</v>
      </c>
      <c r="D121">
        <v>9</v>
      </c>
      <c r="E121">
        <v>31</v>
      </c>
      <c r="F121">
        <v>43.2281</v>
      </c>
      <c r="G121" s="172">
        <f t="shared" si="7"/>
        <v>9.528674472222223</v>
      </c>
      <c r="H121">
        <v>22</v>
      </c>
      <c r="I121">
        <v>58</v>
      </c>
      <c r="J121">
        <v>4.694</v>
      </c>
      <c r="K121" s="172">
        <f t="shared" si="8"/>
        <v>22.967970555555553</v>
      </c>
      <c r="L121" t="s">
        <v>1098</v>
      </c>
      <c r="M121">
        <v>4.314</v>
      </c>
      <c r="N121">
        <v>1.539</v>
      </c>
      <c r="O121" s="1"/>
      <c r="P121" s="1"/>
      <c r="Q121" t="s">
        <v>755</v>
      </c>
      <c r="R121">
        <v>9</v>
      </c>
      <c r="S121">
        <v>24</v>
      </c>
      <c r="T121">
        <v>39.2591</v>
      </c>
      <c r="U121" s="173">
        <f t="shared" si="9"/>
        <v>9.410905305555556</v>
      </c>
      <c r="V121">
        <v>26</v>
      </c>
      <c r="W121">
        <v>10</v>
      </c>
      <c r="X121">
        <v>56.367</v>
      </c>
      <c r="Y121" s="172">
        <f t="shared" si="12"/>
        <v>26.182324166666668</v>
      </c>
      <c r="Z121">
        <v>4.463</v>
      </c>
      <c r="AA121">
        <v>1.223</v>
      </c>
      <c r="AB121" s="1"/>
      <c r="AC121" s="1"/>
      <c r="AD121" t="s">
        <v>939</v>
      </c>
      <c r="AE121">
        <v>9</v>
      </c>
      <c r="AF121">
        <v>9</v>
      </c>
      <c r="AG121">
        <v>21.5337</v>
      </c>
      <c r="AH121" s="173">
        <f t="shared" si="10"/>
        <v>9.155981583333334</v>
      </c>
      <c r="AI121">
        <v>22</v>
      </c>
      <c r="AJ121">
        <v>2</v>
      </c>
      <c r="AK121">
        <v>43.604</v>
      </c>
      <c r="AL121" s="172">
        <f t="shared" si="11"/>
        <v>22.045445555555556</v>
      </c>
      <c r="AM121">
        <v>5.149</v>
      </c>
      <c r="AN121" s="173"/>
      <c r="AP121" s="173">
        <f t="shared" si="14"/>
      </c>
    </row>
    <row r="122" spans="1:42" ht="15.75">
      <c r="A122" t="s">
        <v>136</v>
      </c>
      <c r="B122" t="s">
        <v>343</v>
      </c>
      <c r="C122" t="s">
        <v>547</v>
      </c>
      <c r="D122">
        <v>9</v>
      </c>
      <c r="E122">
        <v>36</v>
      </c>
      <c r="F122">
        <v>42.8521</v>
      </c>
      <c r="G122" s="172">
        <f t="shared" si="7"/>
        <v>9.61190336111111</v>
      </c>
      <c r="H122">
        <v>31</v>
      </c>
      <c r="I122">
        <v>9</v>
      </c>
      <c r="J122">
        <v>42.244</v>
      </c>
      <c r="K122" s="172">
        <f t="shared" si="8"/>
        <v>31.16173444444444</v>
      </c>
      <c r="L122" t="s">
        <v>1057</v>
      </c>
      <c r="M122">
        <v>5.573</v>
      </c>
      <c r="N122">
        <v>1.572</v>
      </c>
      <c r="O122" s="1"/>
      <c r="P122" s="1"/>
      <c r="Q122" t="s">
        <v>756</v>
      </c>
      <c r="R122">
        <v>9</v>
      </c>
      <c r="S122">
        <v>41</v>
      </c>
      <c r="T122">
        <v>35.116</v>
      </c>
      <c r="U122" s="173">
        <f t="shared" si="9"/>
        <v>9.693087777777778</v>
      </c>
      <c r="V122">
        <v>31</v>
      </c>
      <c r="W122">
        <v>16</v>
      </c>
      <c r="X122">
        <v>40.142</v>
      </c>
      <c r="Y122" s="172">
        <f t="shared" si="12"/>
        <v>31.27781722222222</v>
      </c>
      <c r="Z122">
        <v>5.896</v>
      </c>
      <c r="AA122">
        <v>1.579</v>
      </c>
      <c r="AB122" s="1"/>
      <c r="AC122" s="1"/>
      <c r="AD122" t="s">
        <v>754</v>
      </c>
      <c r="AE122">
        <v>9</v>
      </c>
      <c r="AF122">
        <v>30</v>
      </c>
      <c r="AG122">
        <v>43.2187</v>
      </c>
      <c r="AH122" s="173">
        <f t="shared" si="10"/>
        <v>9.512005194444445</v>
      </c>
      <c r="AI122">
        <v>33</v>
      </c>
      <c r="AJ122">
        <v>39</v>
      </c>
      <c r="AK122">
        <v>20.558</v>
      </c>
      <c r="AL122" s="172">
        <f t="shared" si="11"/>
        <v>33.65571055555555</v>
      </c>
      <c r="AM122">
        <v>5.849</v>
      </c>
      <c r="AN122" s="173"/>
      <c r="AP122" s="173">
        <f t="shared" si="14"/>
      </c>
    </row>
    <row r="123" spans="1:42" ht="15.75">
      <c r="A123" t="s">
        <v>137</v>
      </c>
      <c r="B123" t="s">
        <v>1332</v>
      </c>
      <c r="C123" t="s">
        <v>548</v>
      </c>
      <c r="D123">
        <v>9</v>
      </c>
      <c r="E123">
        <v>43</v>
      </c>
      <c r="F123">
        <v>43.9046</v>
      </c>
      <c r="G123" s="172">
        <f t="shared" si="7"/>
        <v>9.728862388888889</v>
      </c>
      <c r="H123">
        <v>14</v>
      </c>
      <c r="I123">
        <v>1</v>
      </c>
      <c r="J123">
        <v>18.091</v>
      </c>
      <c r="K123" s="172">
        <f t="shared" si="8"/>
        <v>14.021691944444445</v>
      </c>
      <c r="L123" t="s">
        <v>1057</v>
      </c>
      <c r="M123">
        <v>5.358</v>
      </c>
      <c r="N123">
        <v>1.604</v>
      </c>
      <c r="O123" s="1"/>
      <c r="P123" s="1"/>
      <c r="Q123" t="s">
        <v>757</v>
      </c>
      <c r="R123">
        <v>9</v>
      </c>
      <c r="S123">
        <v>46</v>
      </c>
      <c r="T123">
        <v>23.3279</v>
      </c>
      <c r="U123" s="173">
        <f t="shared" si="9"/>
        <v>9.773146638888889</v>
      </c>
      <c r="V123">
        <v>11</v>
      </c>
      <c r="W123">
        <v>48</v>
      </c>
      <c r="X123">
        <v>36.155</v>
      </c>
      <c r="Y123" s="172">
        <f t="shared" si="12"/>
        <v>11.810043055555557</v>
      </c>
      <c r="Z123">
        <v>5.633</v>
      </c>
      <c r="AA123">
        <v>1.489</v>
      </c>
      <c r="AB123" s="1"/>
      <c r="AC123" s="1"/>
      <c r="AD123" t="s">
        <v>940</v>
      </c>
      <c r="AE123">
        <v>9</v>
      </c>
      <c r="AF123">
        <v>51</v>
      </c>
      <c r="AG123">
        <v>1.9846</v>
      </c>
      <c r="AH123" s="173">
        <f t="shared" si="10"/>
        <v>9.850551277777777</v>
      </c>
      <c r="AI123">
        <v>13</v>
      </c>
      <c r="AJ123">
        <v>3</v>
      </c>
      <c r="AK123">
        <v>58.46</v>
      </c>
      <c r="AL123" s="172">
        <f t="shared" si="11"/>
        <v>13.06623888888889</v>
      </c>
      <c r="AM123">
        <v>6.472</v>
      </c>
      <c r="AN123" s="173"/>
      <c r="AP123" s="173">
        <f t="shared" si="14"/>
      </c>
    </row>
    <row r="124" spans="1:42" ht="15.75">
      <c r="A124" t="s">
        <v>1166</v>
      </c>
      <c r="B124" t="s">
        <v>1167</v>
      </c>
      <c r="C124" t="s">
        <v>1168</v>
      </c>
      <c r="D124">
        <v>9</v>
      </c>
      <c r="E124">
        <v>55</v>
      </c>
      <c r="F124">
        <v>43</v>
      </c>
      <c r="G124" s="172">
        <f t="shared" si="7"/>
        <v>9.92861111111111</v>
      </c>
      <c r="H124">
        <v>49</v>
      </c>
      <c r="I124">
        <v>49</v>
      </c>
      <c r="J124">
        <v>11</v>
      </c>
      <c r="K124" s="172">
        <f t="shared" si="8"/>
        <v>49.819722222222225</v>
      </c>
      <c r="L124" t="s">
        <v>1169</v>
      </c>
      <c r="M124">
        <v>5.28</v>
      </c>
      <c r="N124">
        <v>0.07</v>
      </c>
      <c r="O124" s="1"/>
      <c r="P124" s="1"/>
      <c r="Q124" t="s">
        <v>1170</v>
      </c>
      <c r="R124">
        <v>9</v>
      </c>
      <c r="S124">
        <v>32</v>
      </c>
      <c r="T124">
        <v>51.4</v>
      </c>
      <c r="U124" s="173">
        <f t="shared" si="9"/>
        <v>9.547611111111111</v>
      </c>
      <c r="V124">
        <v>51</v>
      </c>
      <c r="W124">
        <v>40</v>
      </c>
      <c r="X124">
        <v>38</v>
      </c>
      <c r="Y124" s="172">
        <f t="shared" si="12"/>
        <v>51.67722222222222</v>
      </c>
      <c r="Z124">
        <v>3.175</v>
      </c>
      <c r="AA124">
        <v>0.462</v>
      </c>
      <c r="AB124" s="1"/>
      <c r="AC124" s="1"/>
      <c r="AD124" t="s">
        <v>1171</v>
      </c>
      <c r="AE124">
        <v>9</v>
      </c>
      <c r="AF124">
        <v>34</v>
      </c>
      <c r="AG124">
        <v>49.4</v>
      </c>
      <c r="AH124" s="173">
        <f t="shared" si="10"/>
        <v>9.580388888888889</v>
      </c>
      <c r="AI124">
        <v>52</v>
      </c>
      <c r="AJ124">
        <v>3</v>
      </c>
      <c r="AK124">
        <v>5</v>
      </c>
      <c r="AL124" s="172">
        <f t="shared" si="11"/>
        <v>52.05138888888889</v>
      </c>
      <c r="AM124">
        <v>4.501</v>
      </c>
      <c r="AN124" s="173"/>
      <c r="AP124" s="173">
        <f t="shared" si="14"/>
      </c>
    </row>
    <row r="125" spans="1:42" ht="15.75">
      <c r="A125" t="s">
        <v>138</v>
      </c>
      <c r="B125" t="s">
        <v>1333</v>
      </c>
      <c r="C125" t="s">
        <v>549</v>
      </c>
      <c r="D125">
        <v>10</v>
      </c>
      <c r="E125">
        <v>0</v>
      </c>
      <c r="F125">
        <v>12.8066</v>
      </c>
      <c r="G125" s="172">
        <f t="shared" si="7"/>
        <v>10.003557388888888</v>
      </c>
      <c r="H125">
        <v>8</v>
      </c>
      <c r="I125">
        <v>2</v>
      </c>
      <c r="J125">
        <v>39.203</v>
      </c>
      <c r="K125" s="172">
        <f t="shared" si="8"/>
        <v>8.044223055555555</v>
      </c>
      <c r="L125" t="s">
        <v>1057</v>
      </c>
      <c r="M125">
        <v>4.692</v>
      </c>
      <c r="N125">
        <v>1.6</v>
      </c>
      <c r="O125" s="187">
        <v>0.937</v>
      </c>
      <c r="P125" s="187">
        <v>1.019</v>
      </c>
      <c r="Q125" t="s">
        <v>758</v>
      </c>
      <c r="R125">
        <v>10</v>
      </c>
      <c r="S125">
        <v>7</v>
      </c>
      <c r="T125">
        <v>54.2708</v>
      </c>
      <c r="U125" s="173">
        <f t="shared" si="9"/>
        <v>10.13174188888889</v>
      </c>
      <c r="V125">
        <v>9</v>
      </c>
      <c r="W125">
        <v>59</v>
      </c>
      <c r="X125">
        <v>51.028</v>
      </c>
      <c r="Y125" s="172">
        <f t="shared" si="12"/>
        <v>9.997507777777777</v>
      </c>
      <c r="Z125">
        <v>4.374</v>
      </c>
      <c r="AA125">
        <v>1.442</v>
      </c>
      <c r="AB125" s="1"/>
      <c r="AC125" s="1"/>
      <c r="AD125" t="s">
        <v>941</v>
      </c>
      <c r="AE125">
        <v>9</v>
      </c>
      <c r="AF125">
        <v>56</v>
      </c>
      <c r="AG125">
        <v>25.9763</v>
      </c>
      <c r="AH125" s="173">
        <f t="shared" si="10"/>
        <v>9.940548972222222</v>
      </c>
      <c r="AI125">
        <v>8</v>
      </c>
      <c r="AJ125">
        <v>55</v>
      </c>
      <c r="AK125">
        <v>59.366</v>
      </c>
      <c r="AL125" s="172">
        <f t="shared" si="11"/>
        <v>8.933157222222222</v>
      </c>
      <c r="AM125">
        <v>5.845</v>
      </c>
      <c r="AP125" s="173">
        <f t="shared" si="14"/>
      </c>
    </row>
    <row r="126" spans="1:42" ht="15.75">
      <c r="A126" t="s">
        <v>139</v>
      </c>
      <c r="B126" t="s">
        <v>344</v>
      </c>
      <c r="C126" t="s">
        <v>550</v>
      </c>
      <c r="D126">
        <v>10</v>
      </c>
      <c r="E126">
        <v>15</v>
      </c>
      <c r="F126">
        <v>7.6671</v>
      </c>
      <c r="G126" s="172">
        <f t="shared" si="7"/>
        <v>10.25212975</v>
      </c>
      <c r="H126">
        <v>59</v>
      </c>
      <c r="I126">
        <v>59</v>
      </c>
      <c r="J126">
        <v>7.942</v>
      </c>
      <c r="K126" s="172">
        <f t="shared" si="8"/>
        <v>59.98553944444445</v>
      </c>
      <c r="L126" t="s">
        <v>1099</v>
      </c>
      <c r="M126">
        <v>6.225</v>
      </c>
      <c r="N126">
        <v>1.61</v>
      </c>
      <c r="O126" s="1"/>
      <c r="P126" s="1"/>
      <c r="Q126" t="s">
        <v>759</v>
      </c>
      <c r="R126">
        <v>10</v>
      </c>
      <c r="S126">
        <v>20</v>
      </c>
      <c r="T126">
        <v>31.1493</v>
      </c>
      <c r="U126" s="173">
        <f t="shared" si="9"/>
        <v>10.341985916666667</v>
      </c>
      <c r="V126">
        <v>54</v>
      </c>
      <c r="W126">
        <v>13</v>
      </c>
      <c r="X126">
        <v>0.62</v>
      </c>
      <c r="Y126" s="172">
        <f t="shared" si="12"/>
        <v>54.216838888888894</v>
      </c>
      <c r="Z126">
        <v>6.005</v>
      </c>
      <c r="AA126">
        <v>1.128</v>
      </c>
      <c r="AB126" s="1"/>
      <c r="AC126" s="1"/>
      <c r="AD126" t="s">
        <v>942</v>
      </c>
      <c r="AE126">
        <v>10</v>
      </c>
      <c r="AF126">
        <v>20</v>
      </c>
      <c r="AG126">
        <v>14.7925</v>
      </c>
      <c r="AH126" s="173">
        <f t="shared" si="10"/>
        <v>10.337442361111112</v>
      </c>
      <c r="AI126">
        <v>53</v>
      </c>
      <c r="AJ126">
        <v>46</v>
      </c>
      <c r="AK126">
        <v>45.807</v>
      </c>
      <c r="AL126" s="172">
        <f t="shared" si="11"/>
        <v>53.77939083333333</v>
      </c>
      <c r="AM126">
        <v>6.45</v>
      </c>
      <c r="AN126" s="173"/>
      <c r="AP126" s="173">
        <f t="shared" si="14"/>
      </c>
    </row>
    <row r="127" spans="1:42" ht="15.75">
      <c r="A127" t="s">
        <v>140</v>
      </c>
      <c r="B127" t="s">
        <v>345</v>
      </c>
      <c r="C127" t="s">
        <v>551</v>
      </c>
      <c r="D127">
        <v>10</v>
      </c>
      <c r="E127">
        <v>22</v>
      </c>
      <c r="F127">
        <v>19.7406</v>
      </c>
      <c r="G127" s="172">
        <f t="shared" si="7"/>
        <v>10.372150166666668</v>
      </c>
      <c r="H127">
        <v>41</v>
      </c>
      <c r="I127">
        <v>29</v>
      </c>
      <c r="J127">
        <v>58.259</v>
      </c>
      <c r="K127" s="172">
        <f t="shared" si="8"/>
        <v>41.49951638888889</v>
      </c>
      <c r="L127" t="s">
        <v>1066</v>
      </c>
      <c r="M127">
        <v>3.05</v>
      </c>
      <c r="N127">
        <v>1.582</v>
      </c>
      <c r="O127" s="1"/>
      <c r="P127" s="1"/>
      <c r="Q127" t="s">
        <v>760</v>
      </c>
      <c r="R127">
        <v>10</v>
      </c>
      <c r="S127">
        <v>22</v>
      </c>
      <c r="T127">
        <v>10.5621</v>
      </c>
      <c r="U127" s="173">
        <f t="shared" si="9"/>
        <v>10.369600583333334</v>
      </c>
      <c r="V127">
        <v>41</v>
      </c>
      <c r="W127">
        <v>13</v>
      </c>
      <c r="X127">
        <v>46.308</v>
      </c>
      <c r="Y127" s="172">
        <f t="shared" si="12"/>
        <v>41.229530000000004</v>
      </c>
      <c r="Z127">
        <v>5.78</v>
      </c>
      <c r="AA127">
        <v>0.53</v>
      </c>
      <c r="AB127" s="1"/>
      <c r="AC127" s="1"/>
      <c r="AD127" t="s">
        <v>943</v>
      </c>
      <c r="AE127">
        <v>10</v>
      </c>
      <c r="AF127">
        <v>33</v>
      </c>
      <c r="AG127">
        <v>13.8883</v>
      </c>
      <c r="AH127" s="173">
        <f t="shared" si="10"/>
        <v>10.553857861111112</v>
      </c>
      <c r="AI127">
        <v>40</v>
      </c>
      <c r="AJ127">
        <v>25</v>
      </c>
      <c r="AK127">
        <v>32.016</v>
      </c>
      <c r="AL127" s="172">
        <f t="shared" si="11"/>
        <v>40.42556</v>
      </c>
      <c r="AM127">
        <v>4.747</v>
      </c>
      <c r="AN127" s="173"/>
      <c r="AP127" s="173">
        <f t="shared" si="14"/>
      </c>
    </row>
    <row r="128" spans="1:42" ht="15.75">
      <c r="A128" t="s">
        <v>1555</v>
      </c>
      <c r="B128" t="s">
        <v>1556</v>
      </c>
      <c r="C128" t="s">
        <v>1557</v>
      </c>
      <c r="D128">
        <v>10</v>
      </c>
      <c r="E128">
        <v>32</v>
      </c>
      <c r="F128">
        <v>48.7</v>
      </c>
      <c r="G128" s="172">
        <f t="shared" si="7"/>
        <v>10.546861111111111</v>
      </c>
      <c r="H128">
        <v>9</v>
      </c>
      <c r="I128">
        <v>18</v>
      </c>
      <c r="J128">
        <v>24</v>
      </c>
      <c r="K128" s="172">
        <f t="shared" si="8"/>
        <v>9.306666666666667</v>
      </c>
      <c r="L128" t="s">
        <v>1558</v>
      </c>
      <c r="M128">
        <v>3.847</v>
      </c>
      <c r="N128">
        <v>-0.142</v>
      </c>
      <c r="O128" s="187">
        <v>-0.036</v>
      </c>
      <c r="P128" s="187">
        <v>-0.093</v>
      </c>
      <c r="Q128" t="s">
        <v>1559</v>
      </c>
      <c r="R128">
        <v>10</v>
      </c>
      <c r="S128">
        <v>8</v>
      </c>
      <c r="T128">
        <v>22.3</v>
      </c>
      <c r="U128" s="173">
        <f t="shared" si="9"/>
        <v>10.139527777777777</v>
      </c>
      <c r="V128">
        <v>11</v>
      </c>
      <c r="W128">
        <v>58</v>
      </c>
      <c r="X128">
        <v>2</v>
      </c>
      <c r="Y128" s="172">
        <f t="shared" si="12"/>
        <v>11.967222222222222</v>
      </c>
      <c r="Z128">
        <v>1.357</v>
      </c>
      <c r="AA128">
        <v>-0.112</v>
      </c>
      <c r="AB128" s="1"/>
      <c r="AC128" s="1"/>
      <c r="AD128" t="s">
        <v>1560</v>
      </c>
      <c r="AE128">
        <v>10</v>
      </c>
      <c r="AF128">
        <v>11</v>
      </c>
      <c r="AG128">
        <v>38.2</v>
      </c>
      <c r="AH128" s="173">
        <f t="shared" si="10"/>
        <v>10.193944444444444</v>
      </c>
      <c r="AI128">
        <v>13</v>
      </c>
      <c r="AJ128">
        <v>21</v>
      </c>
      <c r="AK128">
        <v>18</v>
      </c>
      <c r="AL128" s="172">
        <f t="shared" si="11"/>
        <v>13.355</v>
      </c>
      <c r="AM128">
        <v>6.438</v>
      </c>
      <c r="AN128" s="173"/>
      <c r="AP128" s="173">
        <f t="shared" si="14"/>
      </c>
    </row>
    <row r="129" spans="1:42" ht="15.75">
      <c r="A129" t="s">
        <v>141</v>
      </c>
      <c r="B129" t="s">
        <v>346</v>
      </c>
      <c r="C129" t="s">
        <v>552</v>
      </c>
      <c r="D129">
        <v>10</v>
      </c>
      <c r="E129">
        <v>41</v>
      </c>
      <c r="F129">
        <v>56.5517</v>
      </c>
      <c r="G129" s="172">
        <f t="shared" si="7"/>
        <v>10.699042138888888</v>
      </c>
      <c r="H129">
        <v>65</v>
      </c>
      <c r="I129">
        <v>42</v>
      </c>
      <c r="J129">
        <v>58.607</v>
      </c>
      <c r="K129" s="172">
        <f t="shared" si="8"/>
        <v>65.71627972222223</v>
      </c>
      <c r="L129" t="s">
        <v>1100</v>
      </c>
      <c r="M129">
        <v>5.12</v>
      </c>
      <c r="N129">
        <v>1.205</v>
      </c>
      <c r="O129" s="1"/>
      <c r="P129" s="1"/>
      <c r="Q129" t="s">
        <v>761</v>
      </c>
      <c r="R129">
        <v>10</v>
      </c>
      <c r="S129">
        <v>41</v>
      </c>
      <c r="T129">
        <v>48.2585</v>
      </c>
      <c r="U129" s="173">
        <f t="shared" si="9"/>
        <v>10.696738472222222</v>
      </c>
      <c r="V129">
        <v>68</v>
      </c>
      <c r="W129">
        <v>26</v>
      </c>
      <c r="X129">
        <v>36.599</v>
      </c>
      <c r="Y129" s="172">
        <f t="shared" si="12"/>
        <v>68.44349972222223</v>
      </c>
      <c r="Z129">
        <v>5.749</v>
      </c>
      <c r="AA129">
        <v>1.304</v>
      </c>
      <c r="AB129" s="1"/>
      <c r="AC129" s="1"/>
      <c r="AD129" t="s">
        <v>944</v>
      </c>
      <c r="AE129">
        <v>10</v>
      </c>
      <c r="AF129">
        <v>43</v>
      </c>
      <c r="AG129">
        <v>4.0399</v>
      </c>
      <c r="AH129" s="173">
        <f t="shared" si="10"/>
        <v>10.717788861111112</v>
      </c>
      <c r="AI129">
        <v>69</v>
      </c>
      <c r="AJ129">
        <v>4</v>
      </c>
      <c r="AK129">
        <v>34.37</v>
      </c>
      <c r="AL129" s="172">
        <f t="shared" si="11"/>
        <v>69.07621388888889</v>
      </c>
      <c r="AM129">
        <v>5</v>
      </c>
      <c r="AP129" s="173">
        <f t="shared" si="14"/>
      </c>
    </row>
    <row r="130" spans="1:42" ht="15.75">
      <c r="A130" t="s">
        <v>142</v>
      </c>
      <c r="B130" t="s">
        <v>347</v>
      </c>
      <c r="C130" t="s">
        <v>553</v>
      </c>
      <c r="D130">
        <v>10</v>
      </c>
      <c r="E130">
        <v>42</v>
      </c>
      <c r="F130">
        <v>11.2674</v>
      </c>
      <c r="G130" s="172">
        <f t="shared" si="7"/>
        <v>10.703129833333332</v>
      </c>
      <c r="H130">
        <v>31</v>
      </c>
      <c r="I130">
        <v>41</v>
      </c>
      <c r="J130">
        <v>49.191</v>
      </c>
      <c r="K130" s="172">
        <f t="shared" si="8"/>
        <v>31.696997500000002</v>
      </c>
      <c r="L130" t="s">
        <v>1057</v>
      </c>
      <c r="M130">
        <v>5.997</v>
      </c>
      <c r="N130">
        <v>1.617</v>
      </c>
      <c r="O130" s="1"/>
      <c r="P130" s="1"/>
      <c r="Q130" t="s">
        <v>762</v>
      </c>
      <c r="R130">
        <v>10</v>
      </c>
      <c r="S130">
        <v>55</v>
      </c>
      <c r="T130">
        <v>44.3844</v>
      </c>
      <c r="U130" s="173">
        <f t="shared" si="9"/>
        <v>10.928995666666665</v>
      </c>
      <c r="V130">
        <v>33</v>
      </c>
      <c r="W130">
        <v>30</v>
      </c>
      <c r="X130">
        <v>24.943</v>
      </c>
      <c r="Y130" s="172">
        <f t="shared" si="12"/>
        <v>33.506928611111114</v>
      </c>
      <c r="Z130">
        <v>5.024</v>
      </c>
      <c r="AA130">
        <v>1.1</v>
      </c>
      <c r="AB130" s="1"/>
      <c r="AC130" s="1"/>
      <c r="AD130" t="s">
        <v>945</v>
      </c>
      <c r="AE130">
        <v>10</v>
      </c>
      <c r="AF130">
        <v>54</v>
      </c>
      <c r="AG130">
        <v>58.1795</v>
      </c>
      <c r="AH130" s="173">
        <f t="shared" si="10"/>
        <v>10.916160972222222</v>
      </c>
      <c r="AI130">
        <v>34</v>
      </c>
      <c r="AJ130">
        <v>2</v>
      </c>
      <c r="AK130">
        <v>5.272</v>
      </c>
      <c r="AL130" s="172">
        <f t="shared" si="11"/>
        <v>34.034797777777776</v>
      </c>
      <c r="AM130">
        <v>5.72</v>
      </c>
      <c r="AP130" s="173">
        <f t="shared" si="14"/>
      </c>
    </row>
    <row r="131" spans="1:42" ht="15.75">
      <c r="A131" t="s">
        <v>144</v>
      </c>
      <c r="B131" t="s">
        <v>349</v>
      </c>
      <c r="C131" t="s">
        <v>555</v>
      </c>
      <c r="D131">
        <v>10</v>
      </c>
      <c r="E131">
        <v>45</v>
      </c>
      <c r="F131">
        <v>3.591</v>
      </c>
      <c r="G131" s="172">
        <f aca="true" t="shared" si="15" ref="G131:G196">D131+E131/60+F131/3600</f>
        <v>10.7509975</v>
      </c>
      <c r="H131">
        <v>-59</v>
      </c>
      <c r="I131">
        <v>41</v>
      </c>
      <c r="J131">
        <v>4.26</v>
      </c>
      <c r="K131" s="172">
        <f aca="true" t="shared" si="16" ref="K131:K196">IF(H131&lt;0,H131-I131/60-J131/3600,H131+I131/60+J131/3600)</f>
        <v>-59.68451666666666</v>
      </c>
      <c r="L131" t="s">
        <v>1234</v>
      </c>
      <c r="M131">
        <v>6.207</v>
      </c>
      <c r="N131">
        <v>0.613</v>
      </c>
      <c r="O131" s="1"/>
      <c r="P131" s="1"/>
      <c r="Q131" t="s">
        <v>764</v>
      </c>
      <c r="R131">
        <v>10</v>
      </c>
      <c r="S131">
        <v>36</v>
      </c>
      <c r="T131">
        <v>20.5183</v>
      </c>
      <c r="U131" s="173">
        <f aca="true" t="shared" si="17" ref="U131:U196">R131+S131/60+T131/3600</f>
        <v>10.605699527777777</v>
      </c>
      <c r="V131">
        <v>-59</v>
      </c>
      <c r="W131">
        <v>33</v>
      </c>
      <c r="X131">
        <v>51.813</v>
      </c>
      <c r="Y131" s="172">
        <f t="shared" si="12"/>
        <v>-59.5643925</v>
      </c>
      <c r="Z131">
        <v>5.075</v>
      </c>
      <c r="AA131">
        <v>1.175</v>
      </c>
      <c r="AB131" s="1"/>
      <c r="AC131" s="1"/>
      <c r="AD131" t="s">
        <v>947</v>
      </c>
      <c r="AE131">
        <v>10</v>
      </c>
      <c r="AF131">
        <v>47</v>
      </c>
      <c r="AG131">
        <v>44.3171</v>
      </c>
      <c r="AH131" s="173">
        <f aca="true" t="shared" si="18" ref="AH131:AH196">AE131+AF131/60+AG131/3600</f>
        <v>10.795643638888889</v>
      </c>
      <c r="AI131">
        <v>-59</v>
      </c>
      <c r="AJ131">
        <v>52</v>
      </c>
      <c r="AK131">
        <v>30.926</v>
      </c>
      <c r="AL131" s="172">
        <f aca="true" t="shared" si="19" ref="AL131:AL196">IF(AI131&lt;0,AI131-AJ131/60-AK131/3600,AI131+AJ131/60+AK131/3600)</f>
        <v>-59.875257222222224</v>
      </c>
      <c r="AM131">
        <v>6.47</v>
      </c>
      <c r="AN131" s="173"/>
      <c r="AP131" s="173">
        <f aca="true" t="shared" si="20" ref="AP131:AP162">IF(P131="","",IF(AC132="","",P131-AC132))</f>
      </c>
    </row>
    <row r="132" spans="1:42" ht="15.75">
      <c r="A132" t="s">
        <v>143</v>
      </c>
      <c r="B132" t="s">
        <v>348</v>
      </c>
      <c r="C132" t="s">
        <v>554</v>
      </c>
      <c r="D132">
        <v>10</v>
      </c>
      <c r="E132">
        <v>45</v>
      </c>
      <c r="F132">
        <v>4.0293</v>
      </c>
      <c r="G132" s="172">
        <f t="shared" si="15"/>
        <v>10.75111925</v>
      </c>
      <c r="H132">
        <v>67</v>
      </c>
      <c r="I132">
        <v>24</v>
      </c>
      <c r="J132">
        <v>40.983</v>
      </c>
      <c r="K132" s="172">
        <f t="shared" si="16"/>
        <v>67.41138416666668</v>
      </c>
      <c r="L132" t="s">
        <v>1233</v>
      </c>
      <c r="M132">
        <v>5.986</v>
      </c>
      <c r="N132">
        <v>2.412</v>
      </c>
      <c r="O132" s="1"/>
      <c r="P132" s="1"/>
      <c r="Q132" t="s">
        <v>763</v>
      </c>
      <c r="R132">
        <v>10</v>
      </c>
      <c r="S132">
        <v>41</v>
      </c>
      <c r="T132">
        <v>48.2585</v>
      </c>
      <c r="U132" s="173">
        <f t="shared" si="17"/>
        <v>10.696738472222222</v>
      </c>
      <c r="V132">
        <v>68</v>
      </c>
      <c r="W132">
        <v>26</v>
      </c>
      <c r="X132">
        <v>36.599</v>
      </c>
      <c r="Y132" s="172">
        <f aca="true" t="shared" si="21" ref="Y132:Y197">IF(V132&lt;0,V132-W132/60-X132/3600,V132+W132/60+X132/3600)</f>
        <v>68.44349972222223</v>
      </c>
      <c r="Z132">
        <v>5.749</v>
      </c>
      <c r="AA132">
        <v>1.304</v>
      </c>
      <c r="AB132" s="1"/>
      <c r="AC132" s="1"/>
      <c r="AD132" t="s">
        <v>946</v>
      </c>
      <c r="AE132">
        <v>10</v>
      </c>
      <c r="AF132">
        <v>43</v>
      </c>
      <c r="AG132">
        <v>4.0399</v>
      </c>
      <c r="AH132" s="173">
        <f t="shared" si="18"/>
        <v>10.717788861111112</v>
      </c>
      <c r="AI132">
        <v>69</v>
      </c>
      <c r="AJ132">
        <v>4</v>
      </c>
      <c r="AK132">
        <v>34.37</v>
      </c>
      <c r="AL132" s="172">
        <f t="shared" si="19"/>
        <v>69.07621388888889</v>
      </c>
      <c r="AM132">
        <v>5</v>
      </c>
      <c r="AO132" s="178"/>
      <c r="AP132" s="173">
        <f t="shared" si="20"/>
      </c>
    </row>
    <row r="133" spans="1:42" ht="15.75">
      <c r="A133" t="s">
        <v>145</v>
      </c>
      <c r="B133" t="s">
        <v>350</v>
      </c>
      <c r="C133" t="s">
        <v>556</v>
      </c>
      <c r="D133">
        <v>10</v>
      </c>
      <c r="E133">
        <v>56</v>
      </c>
      <c r="F133">
        <v>1.4699</v>
      </c>
      <c r="G133" s="172">
        <f t="shared" si="15"/>
        <v>10.93374163888889</v>
      </c>
      <c r="H133">
        <v>6</v>
      </c>
      <c r="I133">
        <v>11</v>
      </c>
      <c r="J133">
        <v>7.335</v>
      </c>
      <c r="K133" s="172">
        <f t="shared" si="16"/>
        <v>6.185370833333334</v>
      </c>
      <c r="L133" t="s">
        <v>1235</v>
      </c>
      <c r="M133">
        <v>5.806</v>
      </c>
      <c r="N133">
        <v>1.451</v>
      </c>
      <c r="O133" s="1"/>
      <c r="P133" s="1"/>
      <c r="Q133" t="s">
        <v>765</v>
      </c>
      <c r="R133">
        <v>10</v>
      </c>
      <c r="S133">
        <v>46</v>
      </c>
      <c r="T133">
        <v>5.6807</v>
      </c>
      <c r="U133" s="173">
        <f t="shared" si="17"/>
        <v>10.76824463888889</v>
      </c>
      <c r="V133">
        <v>6</v>
      </c>
      <c r="W133">
        <v>22</v>
      </c>
      <c r="X133">
        <v>23.459</v>
      </c>
      <c r="Y133" s="172">
        <f t="shared" si="21"/>
        <v>6.373183055555555</v>
      </c>
      <c r="Z133">
        <v>6.365</v>
      </c>
      <c r="AA133">
        <v>1.12</v>
      </c>
      <c r="AB133" s="1"/>
      <c r="AC133" s="1"/>
      <c r="AD133" t="s">
        <v>948</v>
      </c>
      <c r="AE133">
        <v>10</v>
      </c>
      <c r="AF133">
        <v>45</v>
      </c>
      <c r="AG133">
        <v>9.4565</v>
      </c>
      <c r="AH133" s="173">
        <f t="shared" si="18"/>
        <v>10.752626805555556</v>
      </c>
      <c r="AI133">
        <v>2</v>
      </c>
      <c r="AJ133">
        <v>29</v>
      </c>
      <c r="AK133">
        <v>16.693</v>
      </c>
      <c r="AL133" s="172">
        <f t="shared" si="19"/>
        <v>2.487970277777778</v>
      </c>
      <c r="AM133">
        <v>6.271</v>
      </c>
      <c r="AN133" s="179">
        <v>0.627</v>
      </c>
      <c r="AO133" s="176">
        <v>0.57</v>
      </c>
      <c r="AP133" s="173">
        <f t="shared" si="20"/>
      </c>
    </row>
    <row r="134" spans="1:42" ht="15.75">
      <c r="A134" t="s">
        <v>146</v>
      </c>
      <c r="B134" t="s">
        <v>351</v>
      </c>
      <c r="C134" t="s">
        <v>557</v>
      </c>
      <c r="D134">
        <v>10</v>
      </c>
      <c r="E134">
        <v>59</v>
      </c>
      <c r="F134">
        <v>1.7995</v>
      </c>
      <c r="G134" s="172">
        <f t="shared" si="15"/>
        <v>10.983833194444443</v>
      </c>
      <c r="H134">
        <v>69</v>
      </c>
      <c r="I134">
        <v>59</v>
      </c>
      <c r="J134">
        <v>20.571</v>
      </c>
      <c r="K134" s="172">
        <f t="shared" si="16"/>
        <v>69.9890475</v>
      </c>
      <c r="L134" t="s">
        <v>1236</v>
      </c>
      <c r="M134">
        <v>6.91</v>
      </c>
      <c r="N134">
        <v>1.7</v>
      </c>
      <c r="O134" s="1"/>
      <c r="P134" s="1"/>
      <c r="Q134" t="s">
        <v>766</v>
      </c>
      <c r="R134">
        <v>11</v>
      </c>
      <c r="S134">
        <v>3</v>
      </c>
      <c r="T134">
        <v>27.385</v>
      </c>
      <c r="U134" s="173">
        <f t="shared" si="17"/>
        <v>11.057606944444446</v>
      </c>
      <c r="V134">
        <v>70</v>
      </c>
      <c r="W134">
        <v>1</v>
      </c>
      <c r="X134">
        <v>50.665</v>
      </c>
      <c r="Y134" s="172">
        <f t="shared" si="21"/>
        <v>70.03074027777778</v>
      </c>
      <c r="Z134">
        <v>6.433</v>
      </c>
      <c r="AA134">
        <v>1.313</v>
      </c>
      <c r="AB134" s="1"/>
      <c r="AC134" s="1"/>
      <c r="AD134" t="s">
        <v>949</v>
      </c>
      <c r="AE134">
        <v>11</v>
      </c>
      <c r="AF134">
        <v>12</v>
      </c>
      <c r="AG134">
        <v>10.9393</v>
      </c>
      <c r="AH134" s="173">
        <f t="shared" si="18"/>
        <v>11.203038694444444</v>
      </c>
      <c r="AI134">
        <v>68</v>
      </c>
      <c r="AJ134">
        <v>16</v>
      </c>
      <c r="AK134">
        <v>18.731</v>
      </c>
      <c r="AL134" s="172">
        <f t="shared" si="19"/>
        <v>68.27186972222222</v>
      </c>
      <c r="AM134">
        <v>6.43</v>
      </c>
      <c r="AN134" s="173"/>
      <c r="AP134" s="173">
        <f t="shared" si="20"/>
      </c>
    </row>
    <row r="135" spans="1:42" ht="15.75">
      <c r="A135" t="s">
        <v>147</v>
      </c>
      <c r="B135" t="s">
        <v>352</v>
      </c>
      <c r="C135" t="s">
        <v>558</v>
      </c>
      <c r="D135">
        <v>11</v>
      </c>
      <c r="E135">
        <v>1</v>
      </c>
      <c r="F135">
        <v>49.6745</v>
      </c>
      <c r="G135" s="172">
        <f t="shared" si="15"/>
        <v>11.03046513888889</v>
      </c>
      <c r="H135">
        <v>-2</v>
      </c>
      <c r="I135">
        <v>29</v>
      </c>
      <c r="J135">
        <v>4.505</v>
      </c>
      <c r="K135" s="172">
        <f t="shared" si="16"/>
        <v>-2.4845847222222224</v>
      </c>
      <c r="L135" t="s">
        <v>1066</v>
      </c>
      <c r="M135">
        <v>4.738</v>
      </c>
      <c r="N135">
        <v>1.614</v>
      </c>
      <c r="O135" s="187">
        <v>0.882</v>
      </c>
      <c r="P135" s="187">
        <v>0.884</v>
      </c>
      <c r="Q135" t="s">
        <v>767</v>
      </c>
      <c r="R135">
        <v>10</v>
      </c>
      <c r="S135">
        <v>49</v>
      </c>
      <c r="T135">
        <v>43.4887</v>
      </c>
      <c r="U135" s="173">
        <f t="shared" si="17"/>
        <v>10.82874686111111</v>
      </c>
      <c r="V135">
        <v>-9</v>
      </c>
      <c r="W135">
        <v>51</v>
      </c>
      <c r="X135">
        <v>9.702</v>
      </c>
      <c r="Y135" s="172">
        <f t="shared" si="21"/>
        <v>-9.852694999999999</v>
      </c>
      <c r="Z135">
        <v>5.851</v>
      </c>
      <c r="AA135">
        <v>1.073</v>
      </c>
      <c r="AB135" s="1"/>
      <c r="AC135" s="1"/>
      <c r="AD135" t="s">
        <v>950</v>
      </c>
      <c r="AE135">
        <v>10</v>
      </c>
      <c r="AF135">
        <v>51</v>
      </c>
      <c r="AG135">
        <v>5.4085</v>
      </c>
      <c r="AH135" s="173">
        <f t="shared" si="18"/>
        <v>10.85150236111111</v>
      </c>
      <c r="AI135">
        <v>-3</v>
      </c>
      <c r="AJ135">
        <v>5</v>
      </c>
      <c r="AK135">
        <v>33.602</v>
      </c>
      <c r="AL135" s="172">
        <f t="shared" si="19"/>
        <v>-3.0926672222222225</v>
      </c>
      <c r="AM135">
        <v>5.945</v>
      </c>
      <c r="AP135" s="173">
        <f t="shared" si="20"/>
      </c>
    </row>
    <row r="136" spans="1:42" ht="15.75">
      <c r="A136" t="s">
        <v>148</v>
      </c>
      <c r="B136" t="s">
        <v>353</v>
      </c>
      <c r="C136" t="s">
        <v>559</v>
      </c>
      <c r="D136">
        <v>11</v>
      </c>
      <c r="E136">
        <v>9</v>
      </c>
      <c r="F136">
        <v>19.0801</v>
      </c>
      <c r="G136" s="172">
        <f t="shared" si="15"/>
        <v>11.155300027777779</v>
      </c>
      <c r="H136">
        <v>36</v>
      </c>
      <c r="I136">
        <v>18</v>
      </c>
      <c r="J136">
        <v>33.764</v>
      </c>
      <c r="K136" s="172">
        <f t="shared" si="16"/>
        <v>36.30937888888889</v>
      </c>
      <c r="L136" t="s">
        <v>1056</v>
      </c>
      <c r="M136">
        <v>5.785</v>
      </c>
      <c r="N136">
        <v>1.498</v>
      </c>
      <c r="O136" s="1"/>
      <c r="P136" s="1"/>
      <c r="Q136" t="s">
        <v>768</v>
      </c>
      <c r="R136">
        <v>11</v>
      </c>
      <c r="S136">
        <v>8</v>
      </c>
      <c r="T136">
        <v>35.7551</v>
      </c>
      <c r="U136" s="173">
        <f t="shared" si="17"/>
        <v>11.143265305555555</v>
      </c>
      <c r="V136">
        <v>36</v>
      </c>
      <c r="W136">
        <v>0</v>
      </c>
      <c r="X136">
        <v>38.992</v>
      </c>
      <c r="Y136" s="172">
        <f t="shared" si="21"/>
        <v>36.01083111111111</v>
      </c>
      <c r="Z136">
        <v>7.325</v>
      </c>
      <c r="AA136">
        <v>0.945</v>
      </c>
      <c r="AB136" s="1"/>
      <c r="AC136" s="1"/>
      <c r="AD136" t="s">
        <v>951</v>
      </c>
      <c r="AE136">
        <v>11</v>
      </c>
      <c r="AF136">
        <v>8</v>
      </c>
      <c r="AG136">
        <v>14.6284</v>
      </c>
      <c r="AH136" s="173">
        <f t="shared" si="18"/>
        <v>11.137396777777777</v>
      </c>
      <c r="AI136">
        <v>36</v>
      </c>
      <c r="AJ136">
        <v>27</v>
      </c>
      <c r="AK136">
        <v>16.726</v>
      </c>
      <c r="AL136" s="172">
        <f t="shared" si="19"/>
        <v>36.45464611111112</v>
      </c>
      <c r="AM136">
        <v>8.25</v>
      </c>
      <c r="AN136" s="173"/>
      <c r="AP136" s="173">
        <f t="shared" si="20"/>
      </c>
    </row>
    <row r="137" spans="1:42" ht="15.75">
      <c r="A137" t="s">
        <v>149</v>
      </c>
      <c r="B137" t="s">
        <v>1334</v>
      </c>
      <c r="C137" t="s">
        <v>560</v>
      </c>
      <c r="D137">
        <v>11</v>
      </c>
      <c r="E137">
        <v>9</v>
      </c>
      <c r="F137">
        <v>38.5007</v>
      </c>
      <c r="G137" s="172">
        <f t="shared" si="15"/>
        <v>11.16069463888889</v>
      </c>
      <c r="H137">
        <v>43</v>
      </c>
      <c r="I137">
        <v>12</v>
      </c>
      <c r="J137">
        <v>27.85</v>
      </c>
      <c r="K137" s="172">
        <f t="shared" si="16"/>
        <v>43.20773611111112</v>
      </c>
      <c r="L137" t="s">
        <v>1057</v>
      </c>
      <c r="M137">
        <v>5.894</v>
      </c>
      <c r="N137">
        <v>1.566</v>
      </c>
      <c r="O137" s="1"/>
      <c r="P137" s="1"/>
      <c r="Q137" t="s">
        <v>769</v>
      </c>
      <c r="R137">
        <v>10</v>
      </c>
      <c r="S137">
        <v>56</v>
      </c>
      <c r="T137">
        <v>14.5185</v>
      </c>
      <c r="U137" s="173">
        <f t="shared" si="17"/>
        <v>10.93736625</v>
      </c>
      <c r="V137">
        <v>42</v>
      </c>
      <c r="W137">
        <v>0</v>
      </c>
      <c r="X137">
        <v>29.358</v>
      </c>
      <c r="Y137" s="172">
        <f t="shared" si="21"/>
        <v>42.008155</v>
      </c>
      <c r="Z137">
        <v>6.035</v>
      </c>
      <c r="AA137">
        <v>1.127</v>
      </c>
      <c r="AB137" s="1"/>
      <c r="AC137" s="1"/>
      <c r="AD137" t="s">
        <v>952</v>
      </c>
      <c r="AE137">
        <v>11</v>
      </c>
      <c r="AF137">
        <v>0</v>
      </c>
      <c r="AG137">
        <v>14.7043</v>
      </c>
      <c r="AH137" s="173">
        <f t="shared" si="18"/>
        <v>11.004084527777778</v>
      </c>
      <c r="AI137">
        <v>45</v>
      </c>
      <c r="AJ137">
        <v>31</v>
      </c>
      <c r="AK137">
        <v>34.595</v>
      </c>
      <c r="AL137" s="172">
        <f t="shared" si="19"/>
        <v>45.52627638888889</v>
      </c>
      <c r="AM137">
        <v>5.47</v>
      </c>
      <c r="AP137" s="173">
        <f t="shared" si="20"/>
      </c>
    </row>
    <row r="138" spans="1:42" ht="15.75">
      <c r="A138" t="s">
        <v>150</v>
      </c>
      <c r="B138" t="s">
        <v>354</v>
      </c>
      <c r="C138" t="s">
        <v>561</v>
      </c>
      <c r="D138">
        <v>11</v>
      </c>
      <c r="E138">
        <v>17</v>
      </c>
      <c r="F138">
        <v>19.0436</v>
      </c>
      <c r="G138" s="172">
        <f t="shared" si="15"/>
        <v>11.288623222222222</v>
      </c>
      <c r="H138">
        <v>-67</v>
      </c>
      <c r="I138">
        <v>49</v>
      </c>
      <c r="J138">
        <v>24.655</v>
      </c>
      <c r="K138" s="172">
        <f t="shared" si="16"/>
        <v>-67.82351527777777</v>
      </c>
      <c r="L138" t="s">
        <v>1057</v>
      </c>
      <c r="M138">
        <v>6.055</v>
      </c>
      <c r="N138">
        <v>1.76</v>
      </c>
      <c r="O138" s="1"/>
      <c r="P138" s="1"/>
      <c r="Q138" t="s">
        <v>770</v>
      </c>
      <c r="R138">
        <v>11</v>
      </c>
      <c r="S138">
        <v>32</v>
      </c>
      <c r="T138">
        <v>19.9963</v>
      </c>
      <c r="U138" s="173">
        <f t="shared" si="17"/>
        <v>11.53888786111111</v>
      </c>
      <c r="V138">
        <v>-66</v>
      </c>
      <c r="W138">
        <v>57</v>
      </c>
      <c r="X138">
        <v>42.565</v>
      </c>
      <c r="Y138" s="172">
        <f t="shared" si="21"/>
        <v>-66.96182361111111</v>
      </c>
      <c r="Z138">
        <v>5.89</v>
      </c>
      <c r="AA138">
        <v>1.135</v>
      </c>
      <c r="AB138" s="1"/>
      <c r="AC138" s="1"/>
      <c r="AD138" t="s">
        <v>953</v>
      </c>
      <c r="AE138">
        <v>11</v>
      </c>
      <c r="AF138">
        <v>19</v>
      </c>
      <c r="AG138">
        <v>16.4341</v>
      </c>
      <c r="AH138" s="173">
        <f t="shared" si="18"/>
        <v>11.321231694444444</v>
      </c>
      <c r="AI138">
        <v>-64</v>
      </c>
      <c r="AJ138">
        <v>34</v>
      </c>
      <c r="AK138">
        <v>56.967</v>
      </c>
      <c r="AL138" s="172">
        <f t="shared" si="19"/>
        <v>-64.58249083333332</v>
      </c>
      <c r="AM138">
        <v>5.985</v>
      </c>
      <c r="AP138" s="173">
        <f t="shared" si="20"/>
      </c>
    </row>
    <row r="139" spans="1:42" ht="15.75">
      <c r="A139" t="s">
        <v>151</v>
      </c>
      <c r="B139" t="s">
        <v>355</v>
      </c>
      <c r="C139" t="s">
        <v>562</v>
      </c>
      <c r="D139">
        <v>11</v>
      </c>
      <c r="E139">
        <v>38</v>
      </c>
      <c r="F139">
        <v>27.6077</v>
      </c>
      <c r="G139" s="172">
        <f t="shared" si="15"/>
        <v>11.641002138888888</v>
      </c>
      <c r="H139">
        <v>8</v>
      </c>
      <c r="I139">
        <v>8</v>
      </c>
      <c r="J139">
        <v>3.475</v>
      </c>
      <c r="K139" s="172">
        <f t="shared" si="16"/>
        <v>8.134298611111111</v>
      </c>
      <c r="L139" t="s">
        <v>1062</v>
      </c>
      <c r="M139">
        <v>5.358</v>
      </c>
      <c r="N139">
        <v>1.577</v>
      </c>
      <c r="O139" s="1"/>
      <c r="P139" s="1"/>
      <c r="Q139" t="s">
        <v>771</v>
      </c>
      <c r="R139">
        <v>11</v>
      </c>
      <c r="S139">
        <v>55</v>
      </c>
      <c r="T139">
        <v>3.1335</v>
      </c>
      <c r="U139" s="173">
        <f t="shared" si="17"/>
        <v>11.917537083333333</v>
      </c>
      <c r="V139">
        <v>8</v>
      </c>
      <c r="W139">
        <v>26</v>
      </c>
      <c r="X139">
        <v>38.195</v>
      </c>
      <c r="Y139" s="172">
        <f t="shared" si="21"/>
        <v>8.443943055555556</v>
      </c>
      <c r="Z139">
        <v>5.575</v>
      </c>
      <c r="AA139">
        <v>0.94</v>
      </c>
      <c r="AB139" s="1"/>
      <c r="AC139" s="1"/>
      <c r="AD139" t="s">
        <v>954</v>
      </c>
      <c r="AE139">
        <v>11</v>
      </c>
      <c r="AF139">
        <v>45</v>
      </c>
      <c r="AG139">
        <v>17.0399</v>
      </c>
      <c r="AH139" s="173">
        <f t="shared" si="18"/>
        <v>11.754733305555556</v>
      </c>
      <c r="AI139">
        <v>8</v>
      </c>
      <c r="AJ139">
        <v>15</v>
      </c>
      <c r="AK139">
        <v>29.23</v>
      </c>
      <c r="AL139" s="172">
        <f t="shared" si="19"/>
        <v>8.258119444444445</v>
      </c>
      <c r="AM139">
        <v>4.839</v>
      </c>
      <c r="AN139" s="173"/>
      <c r="AP139" s="173">
        <f t="shared" si="20"/>
      </c>
    </row>
    <row r="140" spans="1:42" ht="15.75">
      <c r="A140" t="s">
        <v>152</v>
      </c>
      <c r="B140" t="s">
        <v>356</v>
      </c>
      <c r="C140" t="s">
        <v>563</v>
      </c>
      <c r="D140">
        <v>11</v>
      </c>
      <c r="E140">
        <v>39</v>
      </c>
      <c r="F140">
        <v>50.3343</v>
      </c>
      <c r="G140" s="172">
        <f t="shared" si="15"/>
        <v>11.66398175</v>
      </c>
      <c r="H140">
        <v>-16</v>
      </c>
      <c r="I140">
        <v>37</v>
      </c>
      <c r="J140">
        <v>12.826</v>
      </c>
      <c r="K140" s="172">
        <f t="shared" si="16"/>
        <v>-16.620229444444444</v>
      </c>
      <c r="L140" t="s">
        <v>1101</v>
      </c>
      <c r="M140">
        <v>6.18</v>
      </c>
      <c r="N140">
        <v>1.625</v>
      </c>
      <c r="O140" s="1"/>
      <c r="P140" s="1"/>
      <c r="Q140" t="s">
        <v>772</v>
      </c>
      <c r="R140">
        <v>11</v>
      </c>
      <c r="S140">
        <v>33</v>
      </c>
      <c r="T140">
        <v>14.8231</v>
      </c>
      <c r="U140" s="173">
        <f t="shared" si="17"/>
        <v>11.554117527777779</v>
      </c>
      <c r="V140">
        <v>-16</v>
      </c>
      <c r="W140">
        <v>16</v>
      </c>
      <c r="X140">
        <v>49.371</v>
      </c>
      <c r="Y140" s="172">
        <f t="shared" si="21"/>
        <v>-16.280380833333332</v>
      </c>
      <c r="Z140">
        <v>6.047</v>
      </c>
      <c r="AA140">
        <v>0.592</v>
      </c>
      <c r="AB140" s="1"/>
      <c r="AC140" s="1"/>
      <c r="AD140" t="s">
        <v>955</v>
      </c>
      <c r="AE140">
        <v>11</v>
      </c>
      <c r="AF140">
        <v>50</v>
      </c>
      <c r="AG140">
        <v>19.6038</v>
      </c>
      <c r="AH140" s="173">
        <f t="shared" si="18"/>
        <v>11.838778833333334</v>
      </c>
      <c r="AI140">
        <v>-15</v>
      </c>
      <c r="AJ140">
        <v>51</v>
      </c>
      <c r="AK140">
        <v>49.2</v>
      </c>
      <c r="AL140" s="172">
        <f t="shared" si="19"/>
        <v>-15.863666666666667</v>
      </c>
      <c r="AM140">
        <v>6.13</v>
      </c>
      <c r="AN140" s="173"/>
      <c r="AP140" s="173">
        <f t="shared" si="20"/>
      </c>
    </row>
    <row r="141" spans="1:42" ht="15.75">
      <c r="A141" t="s">
        <v>154</v>
      </c>
      <c r="B141" t="s">
        <v>358</v>
      </c>
      <c r="C141" t="s">
        <v>565</v>
      </c>
      <c r="D141">
        <v>11</v>
      </c>
      <c r="E141">
        <v>45</v>
      </c>
      <c r="F141">
        <v>35.0397</v>
      </c>
      <c r="G141" s="172">
        <f t="shared" si="15"/>
        <v>11.75973325</v>
      </c>
      <c r="H141">
        <v>35</v>
      </c>
      <c r="I141">
        <v>53</v>
      </c>
      <c r="J141">
        <v>39.65</v>
      </c>
      <c r="K141" s="172">
        <f t="shared" si="16"/>
        <v>35.89434722222222</v>
      </c>
      <c r="L141" t="s">
        <v>1059</v>
      </c>
      <c r="M141">
        <v>7.012</v>
      </c>
      <c r="N141">
        <v>1.543</v>
      </c>
      <c r="O141" s="1"/>
      <c r="P141" s="1"/>
      <c r="Q141" t="s">
        <v>773</v>
      </c>
      <c r="R141">
        <v>11</v>
      </c>
      <c r="S141">
        <v>44</v>
      </c>
      <c r="T141">
        <v>20.2203</v>
      </c>
      <c r="U141" s="173">
        <f t="shared" si="17"/>
        <v>11.738950083333332</v>
      </c>
      <c r="V141">
        <v>38</v>
      </c>
      <c r="W141">
        <v>31</v>
      </c>
      <c r="X141">
        <v>39.497</v>
      </c>
      <c r="Y141" s="172">
        <f t="shared" si="21"/>
        <v>38.527638055555556</v>
      </c>
      <c r="Z141">
        <v>7.859</v>
      </c>
      <c r="AA141">
        <v>1.476</v>
      </c>
      <c r="AB141" s="1"/>
      <c r="AC141" s="1"/>
      <c r="AD141" t="s">
        <v>956</v>
      </c>
      <c r="AE141">
        <v>11</v>
      </c>
      <c r="AF141">
        <v>51</v>
      </c>
      <c r="AG141">
        <v>7.1236</v>
      </c>
      <c r="AH141" s="173">
        <f t="shared" si="18"/>
        <v>11.851978777777777</v>
      </c>
      <c r="AI141">
        <v>36</v>
      </c>
      <c r="AJ141">
        <v>50</v>
      </c>
      <c r="AK141">
        <v>6.7</v>
      </c>
      <c r="AL141" s="172">
        <f t="shared" si="19"/>
        <v>36.83519444444445</v>
      </c>
      <c r="AM141">
        <v>7.55</v>
      </c>
      <c r="AP141" s="173">
        <f t="shared" si="20"/>
      </c>
    </row>
    <row r="142" spans="1:42" ht="15.75">
      <c r="A142" t="s">
        <v>153</v>
      </c>
      <c r="B142" t="s">
        <v>357</v>
      </c>
      <c r="C142" t="s">
        <v>564</v>
      </c>
      <c r="D142">
        <v>11</v>
      </c>
      <c r="E142">
        <v>45</v>
      </c>
      <c r="F142">
        <v>51.559</v>
      </c>
      <c r="G142" s="172">
        <f t="shared" si="15"/>
        <v>11.764321944444445</v>
      </c>
      <c r="H142">
        <v>6</v>
      </c>
      <c r="I142">
        <v>31</v>
      </c>
      <c r="J142">
        <v>45.755</v>
      </c>
      <c r="K142" s="172">
        <f t="shared" si="16"/>
        <v>6.529376388888889</v>
      </c>
      <c r="L142" t="s">
        <v>1072</v>
      </c>
      <c r="M142">
        <v>4.033</v>
      </c>
      <c r="N142">
        <v>1.513</v>
      </c>
      <c r="O142" s="1"/>
      <c r="P142" s="1"/>
      <c r="Q142" t="s">
        <v>771</v>
      </c>
      <c r="R142">
        <v>11</v>
      </c>
      <c r="S142">
        <v>55</v>
      </c>
      <c r="T142">
        <v>3.1335</v>
      </c>
      <c r="U142" s="173">
        <f t="shared" si="17"/>
        <v>11.917537083333333</v>
      </c>
      <c r="V142">
        <v>8</v>
      </c>
      <c r="W142">
        <v>26</v>
      </c>
      <c r="X142">
        <v>38.195</v>
      </c>
      <c r="Y142" s="172">
        <f t="shared" si="21"/>
        <v>8.443943055555556</v>
      </c>
      <c r="Z142">
        <v>5.575</v>
      </c>
      <c r="AA142">
        <v>0.94</v>
      </c>
      <c r="AB142" s="1"/>
      <c r="AC142" s="1"/>
      <c r="AD142" t="s">
        <v>954</v>
      </c>
      <c r="AE142">
        <v>11</v>
      </c>
      <c r="AF142">
        <v>45</v>
      </c>
      <c r="AG142">
        <v>17.0399</v>
      </c>
      <c r="AH142" s="173">
        <f t="shared" si="18"/>
        <v>11.754733305555556</v>
      </c>
      <c r="AI142">
        <v>8</v>
      </c>
      <c r="AJ142">
        <v>15</v>
      </c>
      <c r="AK142">
        <v>29.23</v>
      </c>
      <c r="AL142" s="172">
        <f t="shared" si="19"/>
        <v>8.258119444444445</v>
      </c>
      <c r="AM142">
        <v>4.839</v>
      </c>
      <c r="AN142" s="173"/>
      <c r="AP142" s="173">
        <f t="shared" si="20"/>
      </c>
    </row>
    <row r="143" spans="1:42" ht="15.75">
      <c r="A143" t="s">
        <v>155</v>
      </c>
      <c r="B143" t="s">
        <v>359</v>
      </c>
      <c r="C143" t="s">
        <v>566</v>
      </c>
      <c r="D143">
        <v>12</v>
      </c>
      <c r="E143">
        <v>0</v>
      </c>
      <c r="F143">
        <v>4.698</v>
      </c>
      <c r="G143" s="172">
        <f t="shared" si="15"/>
        <v>12.001305</v>
      </c>
      <c r="H143">
        <v>19</v>
      </c>
      <c r="I143">
        <v>25</v>
      </c>
      <c r="J143">
        <v>9.744</v>
      </c>
      <c r="K143" s="172">
        <f t="shared" si="16"/>
        <v>19.419373333333336</v>
      </c>
      <c r="L143" t="s">
        <v>1076</v>
      </c>
      <c r="M143">
        <v>6.984</v>
      </c>
      <c r="N143">
        <v>1.547</v>
      </c>
      <c r="O143" s="1"/>
      <c r="P143" s="1"/>
      <c r="Q143" t="s">
        <v>774</v>
      </c>
      <c r="R143">
        <v>12</v>
      </c>
      <c r="S143">
        <v>0</v>
      </c>
      <c r="T143">
        <v>38.0172</v>
      </c>
      <c r="U143" s="173">
        <f t="shared" si="17"/>
        <v>12.010560333333334</v>
      </c>
      <c r="V143">
        <v>18</v>
      </c>
      <c r="W143">
        <v>20</v>
      </c>
      <c r="X143">
        <v>4.941</v>
      </c>
      <c r="Y143" s="172">
        <f t="shared" si="21"/>
        <v>18.33470583333333</v>
      </c>
      <c r="Z143">
        <v>7.877</v>
      </c>
      <c r="AA143">
        <v>1.03</v>
      </c>
      <c r="AB143" s="1"/>
      <c r="AC143" s="1"/>
      <c r="AD143" t="s">
        <v>957</v>
      </c>
      <c r="AE143">
        <v>11</v>
      </c>
      <c r="AF143">
        <v>49</v>
      </c>
      <c r="AG143">
        <v>38.7067</v>
      </c>
      <c r="AH143" s="173">
        <f t="shared" si="18"/>
        <v>11.827418527777777</v>
      </c>
      <c r="AI143">
        <v>18</v>
      </c>
      <c r="AJ143">
        <v>56</v>
      </c>
      <c r="AK143">
        <v>7.152</v>
      </c>
      <c r="AL143" s="172">
        <f t="shared" si="19"/>
        <v>18.93532</v>
      </c>
      <c r="AM143">
        <v>7.84</v>
      </c>
      <c r="AN143" s="173"/>
      <c r="AP143" s="173">
        <f t="shared" si="20"/>
      </c>
    </row>
    <row r="144" spans="1:42" ht="15.75">
      <c r="A144" t="s">
        <v>156</v>
      </c>
      <c r="B144" t="s">
        <v>360</v>
      </c>
      <c r="C144" t="s">
        <v>567</v>
      </c>
      <c r="D144">
        <v>12</v>
      </c>
      <c r="E144">
        <v>38</v>
      </c>
      <c r="F144">
        <v>22.4057</v>
      </c>
      <c r="G144" s="172">
        <f t="shared" si="15"/>
        <v>12.639557138888888</v>
      </c>
      <c r="H144">
        <v>1</v>
      </c>
      <c r="I144">
        <v>51</v>
      </c>
      <c r="J144">
        <v>16.784</v>
      </c>
      <c r="K144" s="172">
        <f t="shared" si="16"/>
        <v>1.8546622222222222</v>
      </c>
      <c r="L144" t="s">
        <v>1102</v>
      </c>
      <c r="M144">
        <v>5.667</v>
      </c>
      <c r="N144">
        <v>1.592</v>
      </c>
      <c r="O144" s="1"/>
      <c r="P144" s="1"/>
      <c r="Q144" t="s">
        <v>775</v>
      </c>
      <c r="R144">
        <v>12</v>
      </c>
      <c r="S144">
        <v>51</v>
      </c>
      <c r="T144">
        <v>36.8893</v>
      </c>
      <c r="U144" s="173">
        <f t="shared" si="17"/>
        <v>12.860247027777778</v>
      </c>
      <c r="V144">
        <v>3</v>
      </c>
      <c r="W144">
        <v>3</v>
      </c>
      <c r="X144">
        <v>24.436</v>
      </c>
      <c r="Y144" s="172">
        <f t="shared" si="21"/>
        <v>3.0567877777777777</v>
      </c>
      <c r="Z144">
        <v>6.015</v>
      </c>
      <c r="AA144">
        <v>1.29</v>
      </c>
      <c r="AB144" s="1"/>
      <c r="AC144" s="1"/>
      <c r="AD144" t="s">
        <v>958</v>
      </c>
      <c r="AE144">
        <v>12</v>
      </c>
      <c r="AF144">
        <v>38</v>
      </c>
      <c r="AG144">
        <v>4.4163</v>
      </c>
      <c r="AH144" s="173">
        <f t="shared" si="18"/>
        <v>12.634560083333334</v>
      </c>
      <c r="AI144">
        <v>3</v>
      </c>
      <c r="AJ144">
        <v>16</v>
      </c>
      <c r="AK144">
        <v>56.799</v>
      </c>
      <c r="AL144" s="172">
        <f t="shared" si="19"/>
        <v>3.2824441666666666</v>
      </c>
      <c r="AM144">
        <v>6.331</v>
      </c>
      <c r="AN144" s="173"/>
      <c r="AP144" s="173">
        <f t="shared" si="20"/>
      </c>
    </row>
    <row r="145" spans="1:42" ht="15.75">
      <c r="A145" t="s">
        <v>157</v>
      </c>
      <c r="B145" t="s">
        <v>361</v>
      </c>
      <c r="C145" t="s">
        <v>568</v>
      </c>
      <c r="D145">
        <v>12</v>
      </c>
      <c r="E145">
        <v>47</v>
      </c>
      <c r="F145">
        <v>51.4121</v>
      </c>
      <c r="G145" s="172">
        <f t="shared" si="15"/>
        <v>12.797614472222222</v>
      </c>
      <c r="H145">
        <v>3</v>
      </c>
      <c r="I145">
        <v>34</v>
      </c>
      <c r="J145">
        <v>21.778</v>
      </c>
      <c r="K145" s="172">
        <f t="shared" si="16"/>
        <v>3.5727161111111108</v>
      </c>
      <c r="L145" t="s">
        <v>1062</v>
      </c>
      <c r="M145">
        <v>6.403</v>
      </c>
      <c r="N145">
        <v>1.599</v>
      </c>
      <c r="O145" s="1"/>
      <c r="P145" s="1"/>
      <c r="Q145" t="s">
        <v>775</v>
      </c>
      <c r="R145">
        <v>12</v>
      </c>
      <c r="S145">
        <v>51</v>
      </c>
      <c r="T145">
        <v>36.8893</v>
      </c>
      <c r="U145" s="173">
        <f t="shared" si="17"/>
        <v>12.860247027777778</v>
      </c>
      <c r="V145">
        <v>3</v>
      </c>
      <c r="W145">
        <v>3</v>
      </c>
      <c r="X145">
        <v>24.436</v>
      </c>
      <c r="Y145" s="172">
        <f t="shared" si="21"/>
        <v>3.0567877777777777</v>
      </c>
      <c r="Z145">
        <v>6.015</v>
      </c>
      <c r="AA145">
        <v>1.29</v>
      </c>
      <c r="AB145" s="1"/>
      <c r="AC145" s="1"/>
      <c r="AD145" t="s">
        <v>958</v>
      </c>
      <c r="AE145">
        <v>12</v>
      </c>
      <c r="AF145">
        <v>38</v>
      </c>
      <c r="AG145">
        <v>4.4163</v>
      </c>
      <c r="AH145" s="173">
        <f t="shared" si="18"/>
        <v>12.634560083333334</v>
      </c>
      <c r="AI145">
        <v>3</v>
      </c>
      <c r="AJ145">
        <v>16</v>
      </c>
      <c r="AK145">
        <v>56.799</v>
      </c>
      <c r="AL145" s="172">
        <f t="shared" si="19"/>
        <v>3.2824441666666666</v>
      </c>
      <c r="AM145">
        <v>6.331</v>
      </c>
      <c r="AN145" s="173"/>
      <c r="AP145" s="173">
        <f t="shared" si="20"/>
      </c>
    </row>
    <row r="146" spans="1:42" ht="15.75">
      <c r="A146" t="s">
        <v>158</v>
      </c>
      <c r="B146" t="s">
        <v>362</v>
      </c>
      <c r="C146" t="s">
        <v>569</v>
      </c>
      <c r="D146">
        <v>12</v>
      </c>
      <c r="E146">
        <v>54</v>
      </c>
      <c r="F146">
        <v>21.1633</v>
      </c>
      <c r="G146" s="172">
        <f t="shared" si="15"/>
        <v>12.905878694444445</v>
      </c>
      <c r="H146">
        <v>-9</v>
      </c>
      <c r="I146">
        <v>32</v>
      </c>
      <c r="J146">
        <v>20.38</v>
      </c>
      <c r="K146" s="172">
        <f t="shared" si="16"/>
        <v>-9.538994444444445</v>
      </c>
      <c r="L146" t="s">
        <v>1056</v>
      </c>
      <c r="M146">
        <v>4.789</v>
      </c>
      <c r="N146">
        <v>1.595</v>
      </c>
      <c r="O146" s="187">
        <v>1.007</v>
      </c>
      <c r="P146" s="187">
        <v>1.177</v>
      </c>
      <c r="Q146" t="s">
        <v>776</v>
      </c>
      <c r="R146">
        <v>13</v>
      </c>
      <c r="S146">
        <v>8</v>
      </c>
      <c r="T146">
        <v>32.4666</v>
      </c>
      <c r="U146" s="173">
        <f t="shared" si="17"/>
        <v>13.142351833333333</v>
      </c>
      <c r="V146">
        <v>-8</v>
      </c>
      <c r="W146">
        <v>59</v>
      </c>
      <c r="X146">
        <v>3.786</v>
      </c>
      <c r="Y146" s="172">
        <f t="shared" si="21"/>
        <v>-8.984385</v>
      </c>
      <c r="Z146">
        <v>5.545</v>
      </c>
      <c r="AA146">
        <v>1.18</v>
      </c>
      <c r="AB146" s="1"/>
      <c r="AC146" s="1"/>
      <c r="AD146" t="s">
        <v>959</v>
      </c>
      <c r="AE146">
        <v>13</v>
      </c>
      <c r="AF146">
        <v>9</v>
      </c>
      <c r="AG146">
        <v>14.2388</v>
      </c>
      <c r="AH146" s="173">
        <f t="shared" si="18"/>
        <v>13.153955222222223</v>
      </c>
      <c r="AI146">
        <v>-9</v>
      </c>
      <c r="AJ146">
        <v>32</v>
      </c>
      <c r="AK146">
        <v>17.153</v>
      </c>
      <c r="AL146" s="172">
        <f t="shared" si="19"/>
        <v>-9.538098055555555</v>
      </c>
      <c r="AM146">
        <v>6.315</v>
      </c>
      <c r="AP146" s="173">
        <f t="shared" si="20"/>
      </c>
    </row>
    <row r="147" spans="1:42" ht="15.75">
      <c r="A147" t="s">
        <v>159</v>
      </c>
      <c r="B147" t="s">
        <v>363</v>
      </c>
      <c r="C147" t="s">
        <v>570</v>
      </c>
      <c r="D147">
        <v>12</v>
      </c>
      <c r="E147">
        <v>54</v>
      </c>
      <c r="F147">
        <v>56.5213</v>
      </c>
      <c r="G147" s="172">
        <f t="shared" si="15"/>
        <v>12.915700361111112</v>
      </c>
      <c r="H147">
        <v>47</v>
      </c>
      <c r="I147">
        <v>11</v>
      </c>
      <c r="J147">
        <v>48.199</v>
      </c>
      <c r="K147" s="172">
        <f t="shared" si="16"/>
        <v>47.19672194444444</v>
      </c>
      <c r="L147" t="s">
        <v>1059</v>
      </c>
      <c r="M147">
        <v>5.839</v>
      </c>
      <c r="N147">
        <v>1.58</v>
      </c>
      <c r="O147" s="1"/>
      <c r="P147" s="1"/>
      <c r="Q147" t="s">
        <v>777</v>
      </c>
      <c r="R147">
        <v>12</v>
      </c>
      <c r="S147">
        <v>57</v>
      </c>
      <c r="T147">
        <v>7.7952</v>
      </c>
      <c r="U147" s="173">
        <f t="shared" si="17"/>
        <v>12.952165333333333</v>
      </c>
      <c r="V147">
        <v>46</v>
      </c>
      <c r="W147">
        <v>10</v>
      </c>
      <c r="X147">
        <v>36.441</v>
      </c>
      <c r="Y147" s="172">
        <f t="shared" si="21"/>
        <v>46.176789166666666</v>
      </c>
      <c r="Z147">
        <v>6.116</v>
      </c>
      <c r="AA147">
        <v>1.012</v>
      </c>
      <c r="AB147" s="1"/>
      <c r="AC147" s="1"/>
      <c r="AD147" t="s">
        <v>960</v>
      </c>
      <c r="AE147">
        <v>13</v>
      </c>
      <c r="AF147">
        <v>5</v>
      </c>
      <c r="AG147">
        <v>52.2673</v>
      </c>
      <c r="AH147" s="173">
        <f t="shared" si="18"/>
        <v>13.097852027777778</v>
      </c>
      <c r="AI147">
        <v>45</v>
      </c>
      <c r="AJ147">
        <v>16</v>
      </c>
      <c r="AK147">
        <v>6.779</v>
      </c>
      <c r="AL147" s="172">
        <f t="shared" si="19"/>
        <v>45.26854972222222</v>
      </c>
      <c r="AM147">
        <v>5.63</v>
      </c>
      <c r="AP147" s="173">
        <f t="shared" si="20"/>
      </c>
    </row>
    <row r="148" spans="1:42" ht="15.75">
      <c r="A148" t="s">
        <v>160</v>
      </c>
      <c r="B148" t="s">
        <v>364</v>
      </c>
      <c r="C148" t="s">
        <v>571</v>
      </c>
      <c r="D148">
        <v>12</v>
      </c>
      <c r="E148">
        <v>58</v>
      </c>
      <c r="F148">
        <v>55.4423</v>
      </c>
      <c r="G148" s="172">
        <f t="shared" si="15"/>
        <v>12.982067305555555</v>
      </c>
      <c r="H148">
        <v>17</v>
      </c>
      <c r="I148">
        <v>24</v>
      </c>
      <c r="J148">
        <v>34.004</v>
      </c>
      <c r="K148" s="172">
        <f t="shared" si="16"/>
        <v>17.409445555555553</v>
      </c>
      <c r="L148" t="s">
        <v>1103</v>
      </c>
      <c r="M148">
        <v>4.767</v>
      </c>
      <c r="N148">
        <v>1.568</v>
      </c>
      <c r="O148" s="1"/>
      <c r="P148" s="1"/>
      <c r="Q148" t="s">
        <v>778</v>
      </c>
      <c r="R148">
        <v>13</v>
      </c>
      <c r="S148">
        <v>1</v>
      </c>
      <c r="T148">
        <v>9.6147</v>
      </c>
      <c r="U148" s="173">
        <f t="shared" si="17"/>
        <v>13.019337416666668</v>
      </c>
      <c r="V148">
        <v>17</v>
      </c>
      <c r="W148">
        <v>7</v>
      </c>
      <c r="X148">
        <v>23.328</v>
      </c>
      <c r="Y148" s="172">
        <f t="shared" si="21"/>
        <v>17.123146666666667</v>
      </c>
      <c r="Z148">
        <v>5.945</v>
      </c>
      <c r="AA148">
        <v>0.966</v>
      </c>
      <c r="AB148" s="1"/>
      <c r="AC148" s="1"/>
      <c r="AD148" t="s">
        <v>961</v>
      </c>
      <c r="AE148">
        <v>13</v>
      </c>
      <c r="AF148">
        <v>9</v>
      </c>
      <c r="AG148">
        <v>47.8475</v>
      </c>
      <c r="AH148" s="173">
        <f t="shared" si="18"/>
        <v>13.163290972222223</v>
      </c>
      <c r="AI148">
        <v>16</v>
      </c>
      <c r="AJ148">
        <v>50</v>
      </c>
      <c r="AK148">
        <v>55.001</v>
      </c>
      <c r="AL148" s="172">
        <f t="shared" si="19"/>
        <v>16.848611388888887</v>
      </c>
      <c r="AM148">
        <v>5.894</v>
      </c>
      <c r="AN148" s="173"/>
      <c r="AP148" s="173">
        <f t="shared" si="20"/>
      </c>
    </row>
    <row r="149" spans="1:42" ht="15.75">
      <c r="A149" t="s">
        <v>161</v>
      </c>
      <c r="B149" t="s">
        <v>365</v>
      </c>
      <c r="C149" t="s">
        <v>572</v>
      </c>
      <c r="D149">
        <v>13</v>
      </c>
      <c r="E149">
        <v>6</v>
      </c>
      <c r="F149">
        <v>22.603</v>
      </c>
      <c r="G149" s="172">
        <f t="shared" si="15"/>
        <v>13.106278611111112</v>
      </c>
      <c r="H149">
        <v>22</v>
      </c>
      <c r="I149">
        <v>36</v>
      </c>
      <c r="J149">
        <v>58.273</v>
      </c>
      <c r="K149" s="172">
        <f t="shared" si="16"/>
        <v>22.616186944444447</v>
      </c>
      <c r="L149" t="s">
        <v>1104</v>
      </c>
      <c r="M149">
        <v>5.606</v>
      </c>
      <c r="N149">
        <v>1.587</v>
      </c>
      <c r="O149" s="1"/>
      <c r="P149" s="1"/>
      <c r="Q149" t="s">
        <v>779</v>
      </c>
      <c r="R149">
        <v>13</v>
      </c>
      <c r="S149">
        <v>6</v>
      </c>
      <c r="T149">
        <v>21.2399</v>
      </c>
      <c r="U149" s="173">
        <f t="shared" si="17"/>
        <v>13.105899972222222</v>
      </c>
      <c r="V149">
        <v>21</v>
      </c>
      <c r="W149">
        <v>9</v>
      </c>
      <c r="X149">
        <v>12.229</v>
      </c>
      <c r="Y149" s="172">
        <f t="shared" si="21"/>
        <v>21.15339694444444</v>
      </c>
      <c r="Z149">
        <v>6.018</v>
      </c>
      <c r="AA149">
        <v>0.376</v>
      </c>
      <c r="AB149" s="1"/>
      <c r="AC149" s="1"/>
      <c r="AD149" t="s">
        <v>962</v>
      </c>
      <c r="AE149">
        <v>13</v>
      </c>
      <c r="AF149">
        <v>12</v>
      </c>
      <c r="AG149">
        <v>8.4093</v>
      </c>
      <c r="AH149" s="173">
        <f t="shared" si="18"/>
        <v>13.202335916666666</v>
      </c>
      <c r="AI149">
        <v>24</v>
      </c>
      <c r="AJ149">
        <v>15</v>
      </c>
      <c r="AK149">
        <v>28.899</v>
      </c>
      <c r="AL149" s="172">
        <f t="shared" si="19"/>
        <v>24.2580275</v>
      </c>
      <c r="AM149">
        <v>6.313</v>
      </c>
      <c r="AN149" s="173"/>
      <c r="AP149" s="173">
        <f t="shared" si="20"/>
      </c>
    </row>
    <row r="150" spans="1:42" ht="15.75">
      <c r="A150" t="s">
        <v>1052</v>
      </c>
      <c r="B150" t="s">
        <v>1053</v>
      </c>
      <c r="C150" t="s">
        <v>1054</v>
      </c>
      <c r="D150">
        <v>13</v>
      </c>
      <c r="E150">
        <v>9</v>
      </c>
      <c r="F150">
        <v>59.28</v>
      </c>
      <c r="G150" s="172">
        <f t="shared" si="15"/>
        <v>13.166466666666667</v>
      </c>
      <c r="H150">
        <v>17</v>
      </c>
      <c r="I150">
        <v>31</v>
      </c>
      <c r="J150">
        <v>46</v>
      </c>
      <c r="K150" s="172">
        <f t="shared" si="16"/>
        <v>17.529444444444444</v>
      </c>
      <c r="L150" t="s">
        <v>1105</v>
      </c>
      <c r="M150">
        <v>4.318</v>
      </c>
      <c r="N150">
        <v>0.454</v>
      </c>
      <c r="O150" s="1"/>
      <c r="P150" s="1"/>
      <c r="Q150" t="s">
        <v>779</v>
      </c>
      <c r="R150">
        <v>13</v>
      </c>
      <c r="S150">
        <v>6</v>
      </c>
      <c r="T150">
        <v>21.24</v>
      </c>
      <c r="U150" s="173">
        <f t="shared" si="17"/>
        <v>13.1059</v>
      </c>
      <c r="V150">
        <v>21</v>
      </c>
      <c r="W150">
        <v>9</v>
      </c>
      <c r="X150">
        <v>12.23</v>
      </c>
      <c r="Y150" s="172">
        <f t="shared" si="21"/>
        <v>21.15339722222222</v>
      </c>
      <c r="Z150">
        <v>5.99</v>
      </c>
      <c r="AA150">
        <v>0.39</v>
      </c>
      <c r="AB150" s="1"/>
      <c r="AC150" s="1"/>
      <c r="AD150" t="s">
        <v>1140</v>
      </c>
      <c r="AE150">
        <v>13</v>
      </c>
      <c r="AF150">
        <v>10</v>
      </c>
      <c r="AG150">
        <v>52.353</v>
      </c>
      <c r="AH150" s="173">
        <f t="shared" si="18"/>
        <v>13.181209166666665</v>
      </c>
      <c r="AI150">
        <v>21</v>
      </c>
      <c r="AJ150">
        <v>14</v>
      </c>
      <c r="AK150">
        <v>1.48</v>
      </c>
      <c r="AL150" s="172">
        <f t="shared" si="19"/>
        <v>21.233744444444444</v>
      </c>
      <c r="AM150">
        <v>6.82</v>
      </c>
      <c r="AN150" s="173"/>
      <c r="AP150" s="173">
        <f t="shared" si="20"/>
      </c>
    </row>
    <row r="151" spans="1:42" ht="15.75">
      <c r="A151" t="s">
        <v>162</v>
      </c>
      <c r="B151" t="s">
        <v>366</v>
      </c>
      <c r="C151" t="s">
        <v>573</v>
      </c>
      <c r="D151">
        <v>13</v>
      </c>
      <c r="E151">
        <v>14</v>
      </c>
      <c r="F151">
        <v>4.385</v>
      </c>
      <c r="G151" s="172">
        <f t="shared" si="15"/>
        <v>13.234551388888889</v>
      </c>
      <c r="H151">
        <v>-2</v>
      </c>
      <c r="I151">
        <v>48</v>
      </c>
      <c r="J151">
        <v>25.149</v>
      </c>
      <c r="K151" s="172">
        <f t="shared" si="16"/>
        <v>-2.806985833333333</v>
      </c>
      <c r="L151" t="s">
        <v>1106</v>
      </c>
      <c r="M151">
        <v>7.02</v>
      </c>
      <c r="N151">
        <v>1.55</v>
      </c>
      <c r="O151" s="1"/>
      <c r="P151" s="1"/>
      <c r="Q151" t="s">
        <v>780</v>
      </c>
      <c r="R151">
        <v>13</v>
      </c>
      <c r="S151">
        <v>12</v>
      </c>
      <c r="T151">
        <v>43.786</v>
      </c>
      <c r="U151" s="173">
        <f t="shared" si="17"/>
        <v>13.212162777777777</v>
      </c>
      <c r="V151">
        <v>-2</v>
      </c>
      <c r="W151">
        <v>15</v>
      </c>
      <c r="X151">
        <v>54.143</v>
      </c>
      <c r="Y151" s="172">
        <f t="shared" si="21"/>
        <v>-2.2650397222222223</v>
      </c>
      <c r="Z151">
        <v>7.56</v>
      </c>
      <c r="AA151">
        <v>0.922</v>
      </c>
      <c r="AB151" s="1"/>
      <c r="AC151" s="1"/>
      <c r="AD151" t="s">
        <v>963</v>
      </c>
      <c r="AE151">
        <v>13</v>
      </c>
      <c r="AF151">
        <v>17</v>
      </c>
      <c r="AG151">
        <v>29.8532</v>
      </c>
      <c r="AH151" s="173">
        <f t="shared" si="18"/>
        <v>13.29162588888889</v>
      </c>
      <c r="AI151">
        <v>0</v>
      </c>
      <c r="AJ151">
        <v>40</v>
      </c>
      <c r="AK151">
        <v>33.833</v>
      </c>
      <c r="AL151" s="172">
        <f t="shared" si="19"/>
        <v>0.6760647222222221</v>
      </c>
      <c r="AM151">
        <v>6.365</v>
      </c>
      <c r="AN151" s="173"/>
      <c r="AP151" s="173">
        <f t="shared" si="20"/>
      </c>
    </row>
    <row r="152" spans="1:42" ht="15.75">
      <c r="A152" t="s">
        <v>163</v>
      </c>
      <c r="B152" t="s">
        <v>367</v>
      </c>
      <c r="C152" t="s">
        <v>574</v>
      </c>
      <c r="D152">
        <v>13</v>
      </c>
      <c r="E152">
        <v>16</v>
      </c>
      <c r="F152">
        <v>23.9299</v>
      </c>
      <c r="G152" s="172">
        <f t="shared" si="15"/>
        <v>13.273313861111111</v>
      </c>
      <c r="H152">
        <v>6</v>
      </c>
      <c r="I152">
        <v>30</v>
      </c>
      <c r="J152">
        <v>16.623</v>
      </c>
      <c r="K152" s="172">
        <f t="shared" si="16"/>
        <v>6.5046175</v>
      </c>
      <c r="L152" t="s">
        <v>1069</v>
      </c>
      <c r="M152">
        <v>7.15</v>
      </c>
      <c r="N152">
        <v>1.6</v>
      </c>
      <c r="O152" s="1"/>
      <c r="P152" s="1"/>
      <c r="Q152" t="s">
        <v>781</v>
      </c>
      <c r="R152">
        <v>13</v>
      </c>
      <c r="S152">
        <v>19</v>
      </c>
      <c r="T152">
        <v>56.9785</v>
      </c>
      <c r="U152" s="173">
        <f t="shared" si="17"/>
        <v>13.332494027777777</v>
      </c>
      <c r="V152">
        <v>8</v>
      </c>
      <c r="W152">
        <v>29</v>
      </c>
      <c r="X152">
        <v>13.673</v>
      </c>
      <c r="Y152" s="172">
        <f t="shared" si="21"/>
        <v>8.487131388888889</v>
      </c>
      <c r="Z152">
        <v>7.08</v>
      </c>
      <c r="AA152">
        <v>1.13</v>
      </c>
      <c r="AB152" s="1"/>
      <c r="AC152" s="1"/>
      <c r="AD152" t="s">
        <v>964</v>
      </c>
      <c r="AE152">
        <v>13</v>
      </c>
      <c r="AF152">
        <v>8</v>
      </c>
      <c r="AG152">
        <v>51.0232</v>
      </c>
      <c r="AH152" s="173">
        <f t="shared" si="18"/>
        <v>13.147506444444444</v>
      </c>
      <c r="AI152">
        <v>5</v>
      </c>
      <c r="AJ152">
        <v>12</v>
      </c>
      <c r="AK152">
        <v>26.068</v>
      </c>
      <c r="AL152" s="172">
        <f t="shared" si="19"/>
        <v>5.207241111111111</v>
      </c>
      <c r="AM152">
        <v>6.798</v>
      </c>
      <c r="AN152" s="173"/>
      <c r="AP152" s="173">
        <f t="shared" si="20"/>
      </c>
    </row>
    <row r="153" spans="1:42" ht="15.75">
      <c r="A153" t="s">
        <v>164</v>
      </c>
      <c r="B153" t="s">
        <v>368</v>
      </c>
      <c r="C153" t="s">
        <v>575</v>
      </c>
      <c r="D153">
        <v>13</v>
      </c>
      <c r="E153">
        <v>23</v>
      </c>
      <c r="F153">
        <v>53.9297</v>
      </c>
      <c r="G153" s="172">
        <f t="shared" si="15"/>
        <v>13.398313805555555</v>
      </c>
      <c r="H153">
        <v>37</v>
      </c>
      <c r="I153">
        <v>2</v>
      </c>
      <c r="J153">
        <v>2.114</v>
      </c>
      <c r="K153" s="172">
        <f t="shared" si="16"/>
        <v>37.033920555555554</v>
      </c>
      <c r="L153" t="s">
        <v>1062</v>
      </c>
      <c r="M153">
        <v>6.128</v>
      </c>
      <c r="N153">
        <v>1.651</v>
      </c>
      <c r="O153" s="1"/>
      <c r="P153" s="1"/>
      <c r="Q153" t="s">
        <v>782</v>
      </c>
      <c r="R153">
        <v>13</v>
      </c>
      <c r="S153">
        <v>18</v>
      </c>
      <c r="T153">
        <v>27.728</v>
      </c>
      <c r="U153" s="173">
        <f t="shared" si="17"/>
        <v>13.307702222222224</v>
      </c>
      <c r="V153">
        <v>34</v>
      </c>
      <c r="W153">
        <v>5</v>
      </c>
      <c r="X153">
        <v>53.893</v>
      </c>
      <c r="Y153" s="172">
        <f t="shared" si="21"/>
        <v>34.09830361111111</v>
      </c>
      <c r="Z153">
        <v>5.8</v>
      </c>
      <c r="AA153">
        <v>1.356</v>
      </c>
      <c r="AB153" s="1"/>
      <c r="AC153" s="1"/>
      <c r="AD153" t="s">
        <v>965</v>
      </c>
      <c r="AE153">
        <v>13</v>
      </c>
      <c r="AF153">
        <v>19</v>
      </c>
      <c r="AG153">
        <v>4.2514</v>
      </c>
      <c r="AH153" s="173">
        <f t="shared" si="18"/>
        <v>13.31784761111111</v>
      </c>
      <c r="AI153">
        <v>35</v>
      </c>
      <c r="AJ153">
        <v>7</v>
      </c>
      <c r="AK153">
        <v>40.721</v>
      </c>
      <c r="AL153" s="172">
        <f t="shared" si="19"/>
        <v>35.12797805555556</v>
      </c>
      <c r="AM153">
        <v>6.02</v>
      </c>
      <c r="AP153" s="173">
        <f t="shared" si="20"/>
      </c>
    </row>
    <row r="154" spans="1:42" ht="15.75">
      <c r="A154" t="s">
        <v>165</v>
      </c>
      <c r="B154" t="s">
        <v>369</v>
      </c>
      <c r="C154" t="s">
        <v>576</v>
      </c>
      <c r="D154">
        <v>13</v>
      </c>
      <c r="E154">
        <v>35</v>
      </c>
      <c r="F154">
        <v>52.0579</v>
      </c>
      <c r="G154" s="172">
        <f t="shared" si="15"/>
        <v>13.597793861111112</v>
      </c>
      <c r="H154">
        <v>8</v>
      </c>
      <c r="I154">
        <v>17</v>
      </c>
      <c r="J154">
        <v>34.014</v>
      </c>
      <c r="K154" s="172">
        <f t="shared" si="16"/>
        <v>8.292781666666666</v>
      </c>
      <c r="L154" t="s">
        <v>1076</v>
      </c>
      <c r="M154">
        <v>7.1</v>
      </c>
      <c r="N154">
        <v>1.62</v>
      </c>
      <c r="O154" s="1"/>
      <c r="P154" s="1"/>
      <c r="Q154" t="s">
        <v>783</v>
      </c>
      <c r="R154">
        <v>13</v>
      </c>
      <c r="S154">
        <v>42</v>
      </c>
      <c r="T154">
        <v>12.7603</v>
      </c>
      <c r="U154" s="173">
        <f t="shared" si="17"/>
        <v>13.703544527777778</v>
      </c>
      <c r="V154">
        <v>8</v>
      </c>
      <c r="W154">
        <v>23</v>
      </c>
      <c r="X154">
        <v>18.219</v>
      </c>
      <c r="Y154" s="172">
        <f t="shared" si="21"/>
        <v>8.388394166666666</v>
      </c>
      <c r="Z154">
        <v>6.159</v>
      </c>
      <c r="AA154">
        <v>0.41</v>
      </c>
      <c r="AB154" s="1"/>
      <c r="AC154" s="1"/>
      <c r="AD154" t="s">
        <v>966</v>
      </c>
      <c r="AE154">
        <v>13</v>
      </c>
      <c r="AF154">
        <v>30</v>
      </c>
      <c r="AG154">
        <v>0.0809</v>
      </c>
      <c r="AH154" s="173">
        <f t="shared" si="18"/>
        <v>13.500022472222222</v>
      </c>
      <c r="AI154">
        <v>7</v>
      </c>
      <c r="AJ154">
        <v>10</v>
      </c>
      <c r="AK154">
        <v>43.872</v>
      </c>
      <c r="AL154" s="172">
        <f t="shared" si="19"/>
        <v>7.1788533333333335</v>
      </c>
      <c r="AM154">
        <v>6.165</v>
      </c>
      <c r="AO154" s="173"/>
      <c r="AP154" s="173">
        <f t="shared" si="20"/>
      </c>
    </row>
    <row r="155" spans="1:42" ht="15.75">
      <c r="A155" t="s">
        <v>1447</v>
      </c>
      <c r="B155" t="s">
        <v>1448</v>
      </c>
      <c r="C155"/>
      <c r="D155">
        <v>13</v>
      </c>
      <c r="E155">
        <v>46</v>
      </c>
      <c r="F155">
        <v>39.4</v>
      </c>
      <c r="G155" s="172">
        <f t="shared" si="15"/>
        <v>13.777611111111112</v>
      </c>
      <c r="H155">
        <v>-51</v>
      </c>
      <c r="I155">
        <v>25</v>
      </c>
      <c r="J155">
        <v>58</v>
      </c>
      <c r="K155" s="172">
        <f t="shared" si="16"/>
        <v>-51.43277777777777</v>
      </c>
      <c r="L155" t="s">
        <v>1449</v>
      </c>
      <c r="M155">
        <v>4.642</v>
      </c>
      <c r="N155">
        <v>0.955</v>
      </c>
      <c r="O155" s="187">
        <v>0.486</v>
      </c>
      <c r="P155" s="187">
        <v>0.433</v>
      </c>
      <c r="Q155" t="s">
        <v>4563</v>
      </c>
      <c r="R155">
        <v>14</v>
      </c>
      <c r="S155">
        <v>3</v>
      </c>
      <c r="T155">
        <v>26.5</v>
      </c>
      <c r="U155" s="173">
        <f t="shared" si="17"/>
        <v>14.057361111111112</v>
      </c>
      <c r="V155">
        <v>-56</v>
      </c>
      <c r="W155">
        <v>12</v>
      </c>
      <c r="X155">
        <v>48</v>
      </c>
      <c r="Y155" s="172">
        <f t="shared" si="21"/>
        <v>-56.21333333333334</v>
      </c>
      <c r="Z155">
        <v>5.923</v>
      </c>
      <c r="AA155">
        <v>1.209</v>
      </c>
      <c r="AB155" s="1"/>
      <c r="AC155" s="1"/>
      <c r="AD155" t="s">
        <v>1450</v>
      </c>
      <c r="AE155">
        <v>13</v>
      </c>
      <c r="AF155">
        <v>47</v>
      </c>
      <c r="AG155">
        <v>38.5</v>
      </c>
      <c r="AH155" s="173">
        <f t="shared" si="18"/>
        <v>13.794027777777778</v>
      </c>
      <c r="AI155">
        <v>-50</v>
      </c>
      <c r="AJ155">
        <v>19</v>
      </c>
      <c r="AK155">
        <v>14</v>
      </c>
      <c r="AL155" s="172">
        <f t="shared" si="19"/>
        <v>-50.32055555555556</v>
      </c>
      <c r="AM155">
        <v>5.457</v>
      </c>
      <c r="AN155" s="173"/>
      <c r="AP155" s="173">
        <f t="shared" si="20"/>
      </c>
    </row>
    <row r="156" spans="1:42" ht="15.75">
      <c r="A156" t="s">
        <v>166</v>
      </c>
      <c r="B156" t="s">
        <v>370</v>
      </c>
      <c r="C156" t="s">
        <v>577</v>
      </c>
      <c r="D156">
        <v>14</v>
      </c>
      <c r="E156">
        <v>13</v>
      </c>
      <c r="F156">
        <v>9.7753</v>
      </c>
      <c r="G156" s="172">
        <f t="shared" si="15"/>
        <v>14.219382027777778</v>
      </c>
      <c r="H156">
        <v>-13</v>
      </c>
      <c r="I156">
        <v>51</v>
      </c>
      <c r="J156">
        <v>35.764</v>
      </c>
      <c r="K156" s="172">
        <f t="shared" si="16"/>
        <v>-13.859934444444445</v>
      </c>
      <c r="L156" t="s">
        <v>1056</v>
      </c>
      <c r="M156">
        <v>6.886</v>
      </c>
      <c r="N156">
        <v>1.574</v>
      </c>
      <c r="O156" s="1"/>
      <c r="P156" s="1"/>
      <c r="Q156" t="s">
        <v>784</v>
      </c>
      <c r="R156">
        <v>14</v>
      </c>
      <c r="S156">
        <v>13</v>
      </c>
      <c r="T156">
        <v>42.9866</v>
      </c>
      <c r="U156" s="173">
        <f t="shared" si="17"/>
        <v>14.22860738888889</v>
      </c>
      <c r="V156">
        <v>-11</v>
      </c>
      <c r="W156">
        <v>50</v>
      </c>
      <c r="X156">
        <v>18.191</v>
      </c>
      <c r="Y156" s="172">
        <f t="shared" si="21"/>
        <v>-11.838386388888889</v>
      </c>
      <c r="Z156">
        <v>6.983</v>
      </c>
      <c r="AA156">
        <v>1.016</v>
      </c>
      <c r="AB156" s="1"/>
      <c r="AC156" s="1"/>
      <c r="AD156" t="s">
        <v>967</v>
      </c>
      <c r="AE156">
        <v>14</v>
      </c>
      <c r="AF156">
        <v>11</v>
      </c>
      <c r="AG156">
        <v>46.1709</v>
      </c>
      <c r="AH156" s="173">
        <f t="shared" si="18"/>
        <v>14.196158583333334</v>
      </c>
      <c r="AI156">
        <v>-12</v>
      </c>
      <c r="AJ156">
        <v>36</v>
      </c>
      <c r="AK156">
        <v>42.358</v>
      </c>
      <c r="AL156" s="172">
        <f t="shared" si="19"/>
        <v>-12.61176611111111</v>
      </c>
      <c r="AM156">
        <v>7.928</v>
      </c>
      <c r="AN156" s="173"/>
      <c r="AP156" s="173">
        <f t="shared" si="20"/>
      </c>
    </row>
    <row r="157" spans="1:42" ht="15.75">
      <c r="A157" t="s">
        <v>167</v>
      </c>
      <c r="B157" t="s">
        <v>371</v>
      </c>
      <c r="C157" t="s">
        <v>578</v>
      </c>
      <c r="D157">
        <v>14</v>
      </c>
      <c r="E157">
        <v>14</v>
      </c>
      <c r="F157">
        <v>53.0187</v>
      </c>
      <c r="G157" s="172">
        <f t="shared" si="15"/>
        <v>14.248060749999999</v>
      </c>
      <c r="H157">
        <v>3</v>
      </c>
      <c r="I157">
        <v>20</v>
      </c>
      <c r="J157">
        <v>9.16</v>
      </c>
      <c r="K157" s="172">
        <f t="shared" si="16"/>
        <v>3.3358777777777777</v>
      </c>
      <c r="L157" t="s">
        <v>1062</v>
      </c>
      <c r="M157">
        <v>6.442</v>
      </c>
      <c r="N157">
        <v>1.605</v>
      </c>
      <c r="O157" s="1"/>
      <c r="P157" s="1"/>
      <c r="Q157" t="s">
        <v>785</v>
      </c>
      <c r="R157">
        <v>14</v>
      </c>
      <c r="S157">
        <v>4</v>
      </c>
      <c r="T157">
        <v>37.4271</v>
      </c>
      <c r="U157" s="173">
        <f t="shared" si="17"/>
        <v>14.077063083333334</v>
      </c>
      <c r="V157">
        <v>2</v>
      </c>
      <c r="W157">
        <v>17</v>
      </c>
      <c r="X157">
        <v>51.113</v>
      </c>
      <c r="Y157" s="172">
        <f t="shared" si="21"/>
        <v>2.297531388888889</v>
      </c>
      <c r="Z157">
        <v>6.275</v>
      </c>
      <c r="AA157">
        <v>1.02</v>
      </c>
      <c r="AB157" s="1"/>
      <c r="AC157" s="1"/>
      <c r="AD157" t="s">
        <v>968</v>
      </c>
      <c r="AE157">
        <v>14</v>
      </c>
      <c r="AF157">
        <v>11</v>
      </c>
      <c r="AG157">
        <v>31.2032</v>
      </c>
      <c r="AH157" s="173">
        <f t="shared" si="18"/>
        <v>14.19200088888889</v>
      </c>
      <c r="AI157">
        <v>1</v>
      </c>
      <c r="AJ157">
        <v>21</v>
      </c>
      <c r="AK157">
        <v>44.635</v>
      </c>
      <c r="AL157" s="172">
        <f t="shared" si="19"/>
        <v>1.3623986111111113</v>
      </c>
      <c r="AM157">
        <v>6.429</v>
      </c>
      <c r="AN157" s="179">
        <v>0.28</v>
      </c>
      <c r="AO157" s="176">
        <v>0.27</v>
      </c>
      <c r="AP157" s="173">
        <f t="shared" si="20"/>
      </c>
    </row>
    <row r="158" spans="1:42" ht="15.75">
      <c r="A158" t="s">
        <v>168</v>
      </c>
      <c r="B158" t="s">
        <v>372</v>
      </c>
      <c r="C158" t="s">
        <v>579</v>
      </c>
      <c r="D158">
        <v>14</v>
      </c>
      <c r="E158">
        <v>17</v>
      </c>
      <c r="F158">
        <v>28.4519</v>
      </c>
      <c r="G158" s="172">
        <f t="shared" si="15"/>
        <v>14.291236638888888</v>
      </c>
      <c r="H158">
        <v>15</v>
      </c>
      <c r="I158">
        <v>15</v>
      </c>
      <c r="J158">
        <v>48.167</v>
      </c>
      <c r="K158" s="172">
        <f t="shared" si="16"/>
        <v>15.263379722222222</v>
      </c>
      <c r="L158" t="s">
        <v>1056</v>
      </c>
      <c r="M158">
        <v>5.814</v>
      </c>
      <c r="N158">
        <v>1.678</v>
      </c>
      <c r="O158" s="1"/>
      <c r="P158" s="1"/>
      <c r="Q158" t="s">
        <v>786</v>
      </c>
      <c r="R158">
        <v>13</v>
      </c>
      <c r="S158">
        <v>58</v>
      </c>
      <c r="T158">
        <v>39.9073</v>
      </c>
      <c r="U158" s="173">
        <f t="shared" si="17"/>
        <v>13.977752027777777</v>
      </c>
      <c r="V158">
        <v>14</v>
      </c>
      <c r="W158">
        <v>38</v>
      </c>
      <c r="X158">
        <v>57.389</v>
      </c>
      <c r="Y158" s="172">
        <f t="shared" si="21"/>
        <v>14.649274722222222</v>
      </c>
      <c r="Z158">
        <v>6.008</v>
      </c>
      <c r="AA158">
        <v>1.425</v>
      </c>
      <c r="AB158" s="1"/>
      <c r="AC158" s="1"/>
      <c r="AD158" t="s">
        <v>969</v>
      </c>
      <c r="AE158">
        <v>13</v>
      </c>
      <c r="AF158">
        <v>55</v>
      </c>
      <c r="AG158">
        <v>49.9935</v>
      </c>
      <c r="AH158" s="173">
        <f t="shared" si="18"/>
        <v>13.93055375</v>
      </c>
      <c r="AI158">
        <v>14</v>
      </c>
      <c r="AJ158">
        <v>3</v>
      </c>
      <c r="AK158">
        <v>23.411</v>
      </c>
      <c r="AL158" s="172">
        <f t="shared" si="19"/>
        <v>14.056503055555556</v>
      </c>
      <c r="AM158">
        <v>6.17</v>
      </c>
      <c r="AP158" s="173">
        <f t="shared" si="20"/>
      </c>
    </row>
    <row r="159" spans="1:42" ht="15.75">
      <c r="A159" t="s">
        <v>169</v>
      </c>
      <c r="B159" t="s">
        <v>373</v>
      </c>
      <c r="C159" t="s">
        <v>580</v>
      </c>
      <c r="D159">
        <v>14</v>
      </c>
      <c r="E159">
        <v>22</v>
      </c>
      <c r="F159">
        <v>14.0013</v>
      </c>
      <c r="G159" s="172">
        <f t="shared" si="15"/>
        <v>14.370555916666667</v>
      </c>
      <c r="H159">
        <v>29</v>
      </c>
      <c r="I159">
        <v>22</v>
      </c>
      <c r="J159">
        <v>11.712</v>
      </c>
      <c r="K159" s="172">
        <f t="shared" si="16"/>
        <v>29.36992</v>
      </c>
      <c r="L159" t="s">
        <v>1107</v>
      </c>
      <c r="M159">
        <v>6.6</v>
      </c>
      <c r="N159">
        <v>1.6</v>
      </c>
      <c r="O159" s="1"/>
      <c r="P159" s="1"/>
      <c r="Q159" t="s">
        <v>787</v>
      </c>
      <c r="R159">
        <v>14</v>
      </c>
      <c r="S159">
        <v>24</v>
      </c>
      <c r="T159">
        <v>1.981</v>
      </c>
      <c r="U159" s="173">
        <f t="shared" si="17"/>
        <v>14.400550277777779</v>
      </c>
      <c r="V159">
        <v>27</v>
      </c>
      <c r="W159">
        <v>24</v>
      </c>
      <c r="X159">
        <v>47.438</v>
      </c>
      <c r="Y159" s="172">
        <f t="shared" si="21"/>
        <v>27.41317722222222</v>
      </c>
      <c r="Z159">
        <v>6.38</v>
      </c>
      <c r="AA159">
        <v>1.61</v>
      </c>
      <c r="AB159" s="1"/>
      <c r="AC159" s="1"/>
      <c r="AD159" t="s">
        <v>970</v>
      </c>
      <c r="AE159">
        <v>14</v>
      </c>
      <c r="AF159">
        <v>18</v>
      </c>
      <c r="AG159">
        <v>33.7662</v>
      </c>
      <c r="AH159" s="173">
        <f t="shared" si="18"/>
        <v>14.3093795</v>
      </c>
      <c r="AI159">
        <v>28</v>
      </c>
      <c r="AJ159">
        <v>26</v>
      </c>
      <c r="AK159">
        <v>21.766</v>
      </c>
      <c r="AL159" s="172">
        <f t="shared" si="19"/>
        <v>28.439379444444445</v>
      </c>
      <c r="AM159">
        <v>7.645</v>
      </c>
      <c r="AN159" s="173"/>
      <c r="AP159" s="173">
        <f t="shared" si="20"/>
      </c>
    </row>
    <row r="160" spans="1:42" ht="15.75">
      <c r="A160" t="s">
        <v>1201</v>
      </c>
      <c r="B160" t="s">
        <v>1202</v>
      </c>
      <c r="C160" t="s">
        <v>1203</v>
      </c>
      <c r="D160">
        <v>14</v>
      </c>
      <c r="E160">
        <v>27</v>
      </c>
      <c r="F160">
        <v>31.5</v>
      </c>
      <c r="G160" s="172">
        <f t="shared" si="15"/>
        <v>14.458749999999998</v>
      </c>
      <c r="H160">
        <v>75</v>
      </c>
      <c r="I160">
        <v>41</v>
      </c>
      <c r="J160">
        <v>46</v>
      </c>
      <c r="K160" s="172">
        <f t="shared" si="16"/>
        <v>75.69611111111111</v>
      </c>
      <c r="L160" t="s">
        <v>1084</v>
      </c>
      <c r="M160">
        <v>4.275</v>
      </c>
      <c r="N160">
        <v>1.434</v>
      </c>
      <c r="O160" s="1"/>
      <c r="P160" s="1"/>
      <c r="Q160" t="s">
        <v>1237</v>
      </c>
      <c r="R160">
        <v>15</v>
      </c>
      <c r="S160">
        <v>17</v>
      </c>
      <c r="T160">
        <v>5.9</v>
      </c>
      <c r="U160" s="173">
        <f t="shared" si="17"/>
        <v>15.284972222222223</v>
      </c>
      <c r="V160">
        <v>71</v>
      </c>
      <c r="W160">
        <v>49</v>
      </c>
      <c r="X160">
        <v>26</v>
      </c>
      <c r="Y160" s="172">
        <f t="shared" si="21"/>
        <v>71.82388888888889</v>
      </c>
      <c r="Z160">
        <v>5.013</v>
      </c>
      <c r="AA160">
        <v>1.369</v>
      </c>
      <c r="AB160" s="1"/>
      <c r="AC160" s="1"/>
      <c r="AD160" t="s">
        <v>1265</v>
      </c>
      <c r="AE160">
        <v>15</v>
      </c>
      <c r="AF160">
        <v>44</v>
      </c>
      <c r="AG160">
        <v>48</v>
      </c>
      <c r="AH160" s="173">
        <f t="shared" si="18"/>
        <v>15.746666666666666</v>
      </c>
      <c r="AI160">
        <v>77</v>
      </c>
      <c r="AJ160">
        <v>56</v>
      </c>
      <c r="AK160">
        <v>57</v>
      </c>
      <c r="AL160" s="172">
        <f t="shared" si="19"/>
        <v>77.94916666666667</v>
      </c>
      <c r="AM160">
        <v>4.314</v>
      </c>
      <c r="AN160" s="173"/>
      <c r="AP160" s="173">
        <f t="shared" si="20"/>
      </c>
    </row>
    <row r="161" spans="1:42" ht="15.75">
      <c r="A161" t="s">
        <v>170</v>
      </c>
      <c r="B161" t="s">
        <v>374</v>
      </c>
      <c r="C161" t="s">
        <v>581</v>
      </c>
      <c r="D161">
        <v>14</v>
      </c>
      <c r="E161">
        <v>43</v>
      </c>
      <c r="F161">
        <v>25.3632</v>
      </c>
      <c r="G161" s="172">
        <f t="shared" si="15"/>
        <v>14.723712</v>
      </c>
      <c r="H161">
        <v>26</v>
      </c>
      <c r="I161">
        <v>31</v>
      </c>
      <c r="J161">
        <v>40.261</v>
      </c>
      <c r="K161" s="172">
        <f t="shared" si="16"/>
        <v>26.527850277777777</v>
      </c>
      <c r="L161" t="s">
        <v>1056</v>
      </c>
      <c r="M161">
        <v>4.808</v>
      </c>
      <c r="N161">
        <v>1.662</v>
      </c>
      <c r="O161" s="1"/>
      <c r="P161" s="1"/>
      <c r="Q161" t="s">
        <v>788</v>
      </c>
      <c r="R161">
        <v>14</v>
      </c>
      <c r="S161">
        <v>36</v>
      </c>
      <c r="T161">
        <v>6.873</v>
      </c>
      <c r="U161" s="173">
        <f t="shared" si="17"/>
        <v>14.601909166666667</v>
      </c>
      <c r="V161">
        <v>23</v>
      </c>
      <c r="W161">
        <v>15</v>
      </c>
      <c r="X161">
        <v>1.29</v>
      </c>
      <c r="Y161" s="172">
        <f t="shared" si="21"/>
        <v>23.250358333333335</v>
      </c>
      <c r="Z161">
        <v>6.374</v>
      </c>
      <c r="AA161">
        <v>1.054</v>
      </c>
      <c r="AB161" s="1"/>
      <c r="AC161" s="1"/>
      <c r="AD161" t="s">
        <v>971</v>
      </c>
      <c r="AE161">
        <v>14</v>
      </c>
      <c r="AF161">
        <v>48</v>
      </c>
      <c r="AG161">
        <v>23.3445</v>
      </c>
      <c r="AH161" s="173">
        <f t="shared" si="18"/>
        <v>14.806484583333335</v>
      </c>
      <c r="AI161">
        <v>24</v>
      </c>
      <c r="AJ161">
        <v>22</v>
      </c>
      <c r="AK161">
        <v>0.754</v>
      </c>
      <c r="AL161" s="172">
        <f t="shared" si="19"/>
        <v>24.36687611111111</v>
      </c>
      <c r="AM161">
        <v>6.155</v>
      </c>
      <c r="AP161" s="173">
        <f t="shared" si="20"/>
      </c>
    </row>
    <row r="162" spans="1:42" ht="15.75">
      <c r="A162" t="s">
        <v>171</v>
      </c>
      <c r="B162" t="s">
        <v>375</v>
      </c>
      <c r="C162" t="s">
        <v>582</v>
      </c>
      <c r="D162">
        <v>14</v>
      </c>
      <c r="E162">
        <v>57</v>
      </c>
      <c r="F162">
        <v>35.0072</v>
      </c>
      <c r="G162" s="172">
        <f t="shared" si="15"/>
        <v>14.95972422222222</v>
      </c>
      <c r="H162">
        <v>65</v>
      </c>
      <c r="I162">
        <v>55</v>
      </c>
      <c r="J162">
        <v>56.857</v>
      </c>
      <c r="K162" s="172">
        <f t="shared" si="16"/>
        <v>65.93246027777778</v>
      </c>
      <c r="L162" t="s">
        <v>1238</v>
      </c>
      <c r="M162">
        <v>4.594</v>
      </c>
      <c r="N162">
        <v>1.591</v>
      </c>
      <c r="O162" s="1"/>
      <c r="P162" s="1"/>
      <c r="Q162" t="s">
        <v>789</v>
      </c>
      <c r="R162">
        <v>15</v>
      </c>
      <c r="S162">
        <v>14</v>
      </c>
      <c r="T162">
        <v>38.3389</v>
      </c>
      <c r="U162" s="173">
        <f t="shared" si="17"/>
        <v>15.243983027777777</v>
      </c>
      <c r="V162">
        <v>67</v>
      </c>
      <c r="W162">
        <v>20</v>
      </c>
      <c r="X162">
        <v>48.201</v>
      </c>
      <c r="Y162" s="172">
        <f t="shared" si="21"/>
        <v>67.3467225</v>
      </c>
      <c r="Z162">
        <v>5.137</v>
      </c>
      <c r="AA162">
        <v>0.533</v>
      </c>
      <c r="AB162" s="1"/>
      <c r="AC162" s="1"/>
      <c r="AD162" t="s">
        <v>972</v>
      </c>
      <c r="AE162">
        <v>15</v>
      </c>
      <c r="AF162">
        <v>17</v>
      </c>
      <c r="AG162">
        <v>5.8886</v>
      </c>
      <c r="AH162" s="173">
        <f t="shared" si="18"/>
        <v>15.284969055555555</v>
      </c>
      <c r="AI162">
        <v>71</v>
      </c>
      <c r="AJ162">
        <v>49</v>
      </c>
      <c r="AK162">
        <v>26.044</v>
      </c>
      <c r="AL162" s="172">
        <f t="shared" si="19"/>
        <v>71.82390111111111</v>
      </c>
      <c r="AM162">
        <v>5.015</v>
      </c>
      <c r="AN162" s="173"/>
      <c r="AP162" s="173">
        <f t="shared" si="20"/>
      </c>
    </row>
    <row r="163" spans="1:42" ht="15.75">
      <c r="A163" t="s">
        <v>172</v>
      </c>
      <c r="B163" t="s">
        <v>376</v>
      </c>
      <c r="C163" t="s">
        <v>583</v>
      </c>
      <c r="D163">
        <v>15</v>
      </c>
      <c r="E163">
        <v>36</v>
      </c>
      <c r="F163">
        <v>28.1873</v>
      </c>
      <c r="G163" s="172">
        <f t="shared" si="15"/>
        <v>15.607829805555555</v>
      </c>
      <c r="H163">
        <v>15</v>
      </c>
      <c r="I163">
        <v>6</v>
      </c>
      <c r="J163">
        <v>5.128</v>
      </c>
      <c r="K163" s="172">
        <f t="shared" si="16"/>
        <v>15.101424444444444</v>
      </c>
      <c r="L163" t="s">
        <v>1108</v>
      </c>
      <c r="M163">
        <v>6.523</v>
      </c>
      <c r="N163">
        <v>1.456</v>
      </c>
      <c r="O163" s="1"/>
      <c r="P163" s="1"/>
      <c r="Q163" t="s">
        <v>790</v>
      </c>
      <c r="R163">
        <v>15</v>
      </c>
      <c r="S163">
        <v>40</v>
      </c>
      <c r="T163">
        <v>59.1008</v>
      </c>
      <c r="U163" s="173">
        <f t="shared" si="17"/>
        <v>15.683083555555555</v>
      </c>
      <c r="V163">
        <v>16</v>
      </c>
      <c r="W163">
        <v>1</v>
      </c>
      <c r="X163">
        <v>28.517</v>
      </c>
      <c r="Y163" s="172">
        <f t="shared" si="21"/>
        <v>16.024588055555554</v>
      </c>
      <c r="Z163">
        <v>6.008</v>
      </c>
      <c r="AA163">
        <v>0.902</v>
      </c>
      <c r="AB163" s="1"/>
      <c r="AC163" s="1"/>
      <c r="AD163" t="s">
        <v>973</v>
      </c>
      <c r="AE163">
        <v>15</v>
      </c>
      <c r="AF163">
        <v>35</v>
      </c>
      <c r="AG163">
        <v>33.2302</v>
      </c>
      <c r="AH163" s="173">
        <f t="shared" si="18"/>
        <v>15.592563944444445</v>
      </c>
      <c r="AI163">
        <v>17</v>
      </c>
      <c r="AJ163">
        <v>39</v>
      </c>
      <c r="AK163">
        <v>19.999</v>
      </c>
      <c r="AL163" s="172">
        <f t="shared" si="19"/>
        <v>17.655555277777776</v>
      </c>
      <c r="AM163">
        <v>6.121</v>
      </c>
      <c r="AN163" s="173"/>
      <c r="AP163" s="173">
        <f>IF(P163="","",IF(AC164="","",P163-AC164))</f>
      </c>
    </row>
    <row r="164" spans="1:42" ht="15.75">
      <c r="A164" t="s">
        <v>173</v>
      </c>
      <c r="B164" t="s">
        <v>377</v>
      </c>
      <c r="C164" t="s">
        <v>584</v>
      </c>
      <c r="D164">
        <v>15</v>
      </c>
      <c r="E164">
        <v>50</v>
      </c>
      <c r="F164">
        <v>46.6248</v>
      </c>
      <c r="G164" s="172">
        <f t="shared" si="15"/>
        <v>15.846284666666667</v>
      </c>
      <c r="H164">
        <v>48</v>
      </c>
      <c r="I164">
        <v>28</v>
      </c>
      <c r="J164">
        <v>58.856</v>
      </c>
      <c r="K164" s="172">
        <f t="shared" si="16"/>
        <v>48.48301555555556</v>
      </c>
      <c r="L164" t="s">
        <v>1109</v>
      </c>
      <c r="M164">
        <v>7.715</v>
      </c>
      <c r="N164">
        <v>1.409</v>
      </c>
      <c r="O164" s="1"/>
      <c r="P164" s="1"/>
      <c r="Q164" t="s">
        <v>791</v>
      </c>
      <c r="R164">
        <v>15</v>
      </c>
      <c r="S164">
        <v>46</v>
      </c>
      <c r="T164">
        <v>53.8133</v>
      </c>
      <c r="U164" s="173">
        <f t="shared" si="17"/>
        <v>15.781614805555556</v>
      </c>
      <c r="V164">
        <v>46</v>
      </c>
      <c r="W164">
        <v>59</v>
      </c>
      <c r="X164">
        <v>10.542</v>
      </c>
      <c r="Y164" s="172">
        <f t="shared" si="21"/>
        <v>46.98626166666667</v>
      </c>
      <c r="Z164">
        <v>7.21</v>
      </c>
      <c r="AA164">
        <v>0.77</v>
      </c>
      <c r="AB164" s="1"/>
      <c r="AC164" s="1"/>
      <c r="AD164" t="s">
        <v>974</v>
      </c>
      <c r="AE164">
        <v>15</v>
      </c>
      <c r="AF164">
        <v>46</v>
      </c>
      <c r="AG164">
        <v>51.696</v>
      </c>
      <c r="AH164" s="173">
        <f t="shared" si="18"/>
        <v>15.781026666666667</v>
      </c>
      <c r="AI164">
        <v>46</v>
      </c>
      <c r="AJ164">
        <v>17</v>
      </c>
      <c r="AK164">
        <v>48.445</v>
      </c>
      <c r="AL164" s="172">
        <f t="shared" si="19"/>
        <v>46.296790277777774</v>
      </c>
      <c r="AM164">
        <v>7.839</v>
      </c>
      <c r="AN164" s="173"/>
      <c r="AP164" s="173">
        <f>IF(P164="","",IF(AC166="","",P164-AC166))</f>
      </c>
    </row>
    <row r="165" spans="1:40" ht="15.75">
      <c r="A165" t="s">
        <v>4756</v>
      </c>
      <c r="B165" t="s">
        <v>4757</v>
      </c>
      <c r="C165" t="s">
        <v>4758</v>
      </c>
      <c r="D165">
        <v>15</v>
      </c>
      <c r="E165">
        <v>59</v>
      </c>
      <c r="F165">
        <v>30.2</v>
      </c>
      <c r="G165" s="172">
        <f t="shared" si="15"/>
        <v>15.991722222222222</v>
      </c>
      <c r="H165">
        <v>25</v>
      </c>
      <c r="I165">
        <v>55</v>
      </c>
      <c r="J165">
        <v>13</v>
      </c>
      <c r="K165" s="172">
        <f t="shared" si="16"/>
        <v>25.92027777777778</v>
      </c>
      <c r="L165" t="s">
        <v>1056</v>
      </c>
      <c r="M165">
        <v>3</v>
      </c>
      <c r="N165">
        <v>0</v>
      </c>
      <c r="O165" s="1"/>
      <c r="P165" s="1"/>
      <c r="Q165" t="s">
        <v>4759</v>
      </c>
      <c r="R165">
        <v>16</v>
      </c>
      <c r="S165">
        <v>2</v>
      </c>
      <c r="T165">
        <v>17.7</v>
      </c>
      <c r="U165" s="173">
        <f t="shared" si="17"/>
        <v>16.03825</v>
      </c>
      <c r="V165">
        <v>22</v>
      </c>
      <c r="W165">
        <v>48</v>
      </c>
      <c r="X165">
        <v>16</v>
      </c>
      <c r="Y165" s="172">
        <f t="shared" si="21"/>
        <v>22.804444444444446</v>
      </c>
      <c r="Z165">
        <v>4.83</v>
      </c>
      <c r="AA165">
        <v>0.07</v>
      </c>
      <c r="AB165" s="1"/>
      <c r="AC165" s="1"/>
      <c r="AD165" t="s">
        <v>4760</v>
      </c>
      <c r="AE165">
        <v>15</v>
      </c>
      <c r="AF165">
        <v>57</v>
      </c>
      <c r="AG165">
        <v>35.3</v>
      </c>
      <c r="AH165" s="173">
        <f t="shared" si="18"/>
        <v>15.959805555555555</v>
      </c>
      <c r="AI165">
        <v>26</v>
      </c>
      <c r="AJ165">
        <v>52</v>
      </c>
      <c r="AK165">
        <v>40</v>
      </c>
      <c r="AL165" s="172">
        <f t="shared" si="19"/>
        <v>26.87777777777778</v>
      </c>
      <c r="AM165">
        <v>4.15</v>
      </c>
      <c r="AN165" s="173"/>
    </row>
    <row r="166" spans="1:42" ht="15.75">
      <c r="A166" t="s">
        <v>1451</v>
      </c>
      <c r="B166" t="s">
        <v>1452</v>
      </c>
      <c r="C166"/>
      <c r="D166">
        <v>16</v>
      </c>
      <c r="E166">
        <v>3</v>
      </c>
      <c r="F166">
        <v>24.2</v>
      </c>
      <c r="G166" s="172">
        <f t="shared" si="15"/>
        <v>16.056722222222223</v>
      </c>
      <c r="H166">
        <v>-38</v>
      </c>
      <c r="I166">
        <v>36</v>
      </c>
      <c r="J166">
        <v>9</v>
      </c>
      <c r="K166" s="172">
        <f t="shared" si="16"/>
        <v>-38.6025</v>
      </c>
      <c r="L166" t="s">
        <v>1453</v>
      </c>
      <c r="M166">
        <v>4.89</v>
      </c>
      <c r="N166">
        <v>-0.141</v>
      </c>
      <c r="O166" s="187">
        <v>-0.058</v>
      </c>
      <c r="P166" s="187">
        <v>-0.088</v>
      </c>
      <c r="Q166" t="s">
        <v>1454</v>
      </c>
      <c r="R166">
        <v>16</v>
      </c>
      <c r="S166">
        <v>39</v>
      </c>
      <c r="T166">
        <v>5.2</v>
      </c>
      <c r="U166" s="173">
        <f t="shared" si="17"/>
        <v>16.651444444444444</v>
      </c>
      <c r="V166">
        <v>-37</v>
      </c>
      <c r="W166">
        <v>13</v>
      </c>
      <c r="X166">
        <v>2</v>
      </c>
      <c r="Y166" s="172">
        <f t="shared" si="21"/>
        <v>-37.217222222222226</v>
      </c>
      <c r="Z166">
        <v>5.926</v>
      </c>
      <c r="AA166">
        <v>-0.027</v>
      </c>
      <c r="AB166" s="1"/>
      <c r="AC166" s="1"/>
      <c r="AD166" t="s">
        <v>1455</v>
      </c>
      <c r="AE166">
        <v>16</v>
      </c>
      <c r="AF166">
        <v>6</v>
      </c>
      <c r="AG166">
        <v>35.5</v>
      </c>
      <c r="AH166" s="173">
        <f t="shared" si="18"/>
        <v>16.109861111111112</v>
      </c>
      <c r="AI166">
        <v>-36</v>
      </c>
      <c r="AJ166">
        <v>48</v>
      </c>
      <c r="AK166">
        <v>8</v>
      </c>
      <c r="AL166" s="172">
        <f t="shared" si="19"/>
        <v>-36.80222222222222</v>
      </c>
      <c r="AM166">
        <v>3.408</v>
      </c>
      <c r="AN166" s="173"/>
      <c r="AP166" s="173">
        <f aca="true" t="shared" si="22" ref="AP166:AP208">IF(P166="","",IF(AC167="","",P166-AC167))</f>
      </c>
    </row>
    <row r="167" spans="1:42" ht="15.75">
      <c r="A167" t="s">
        <v>174</v>
      </c>
      <c r="B167" t="s">
        <v>378</v>
      </c>
      <c r="C167" t="s">
        <v>585</v>
      </c>
      <c r="D167">
        <v>16</v>
      </c>
      <c r="E167">
        <v>16</v>
      </c>
      <c r="F167">
        <v>43.2783</v>
      </c>
      <c r="G167" s="172">
        <f t="shared" si="15"/>
        <v>16.278688416666665</v>
      </c>
      <c r="H167">
        <v>-53</v>
      </c>
      <c r="I167">
        <v>48</v>
      </c>
      <c r="J167">
        <v>39.993</v>
      </c>
      <c r="K167" s="172">
        <f t="shared" si="16"/>
        <v>-53.81110916666666</v>
      </c>
      <c r="L167" t="s">
        <v>1057</v>
      </c>
      <c r="M167">
        <v>5.46</v>
      </c>
      <c r="N167">
        <v>1.717</v>
      </c>
      <c r="O167" s="1"/>
      <c r="P167" s="1"/>
      <c r="Q167" t="s">
        <v>792</v>
      </c>
      <c r="R167">
        <v>16</v>
      </c>
      <c r="S167">
        <v>20</v>
      </c>
      <c r="T167">
        <v>25.2506</v>
      </c>
      <c r="U167" s="173">
        <f t="shared" si="17"/>
        <v>16.340347388888887</v>
      </c>
      <c r="V167">
        <v>-55</v>
      </c>
      <c r="W167">
        <v>8</v>
      </c>
      <c r="X167">
        <v>22.942</v>
      </c>
      <c r="Y167" s="172">
        <f t="shared" si="21"/>
        <v>-55.13970611111111</v>
      </c>
      <c r="Z167">
        <v>5.77</v>
      </c>
      <c r="AA167">
        <v>0.97</v>
      </c>
      <c r="AB167" s="1"/>
      <c r="AC167" s="1"/>
      <c r="AD167" t="s">
        <v>975</v>
      </c>
      <c r="AE167">
        <v>16</v>
      </c>
      <c r="AF167">
        <v>13</v>
      </c>
      <c r="AG167">
        <v>28.7289</v>
      </c>
      <c r="AH167" s="173">
        <f t="shared" si="18"/>
        <v>16.224646916666664</v>
      </c>
      <c r="AI167">
        <v>-54</v>
      </c>
      <c r="AJ167">
        <v>37</v>
      </c>
      <c r="AK167">
        <v>49.683</v>
      </c>
      <c r="AL167" s="172">
        <f t="shared" si="19"/>
        <v>-54.6304675</v>
      </c>
      <c r="AM167">
        <v>4.947</v>
      </c>
      <c r="AN167" s="173"/>
      <c r="AP167" s="173">
        <f t="shared" si="22"/>
      </c>
    </row>
    <row r="168" spans="1:42" ht="15.75">
      <c r="A168" t="s">
        <v>175</v>
      </c>
      <c r="B168" t="s">
        <v>379</v>
      </c>
      <c r="C168" t="s">
        <v>586</v>
      </c>
      <c r="D168">
        <v>16</v>
      </c>
      <c r="E168">
        <v>17</v>
      </c>
      <c r="F168">
        <v>15.3465</v>
      </c>
      <c r="G168" s="172">
        <f t="shared" si="15"/>
        <v>16.28759625</v>
      </c>
      <c r="H168">
        <v>59</v>
      </c>
      <c r="I168">
        <v>45</v>
      </c>
      <c r="J168">
        <v>18.084</v>
      </c>
      <c r="K168" s="172">
        <f t="shared" si="16"/>
        <v>59.755023333333334</v>
      </c>
      <c r="L168" t="s">
        <v>1062</v>
      </c>
      <c r="M168">
        <v>5.442</v>
      </c>
      <c r="N168">
        <v>1.598</v>
      </c>
      <c r="O168" s="1"/>
      <c r="P168" s="1"/>
      <c r="Q168" t="s">
        <v>793</v>
      </c>
      <c r="R168">
        <v>16</v>
      </c>
      <c r="S168">
        <v>23</v>
      </c>
      <c r="T168">
        <v>47.1535</v>
      </c>
      <c r="U168" s="173">
        <f t="shared" si="17"/>
        <v>16.39643152777778</v>
      </c>
      <c r="V168">
        <v>61</v>
      </c>
      <c r="W168">
        <v>41</v>
      </c>
      <c r="X168">
        <v>47.261</v>
      </c>
      <c r="Y168" s="172">
        <f t="shared" si="21"/>
        <v>61.696461388888885</v>
      </c>
      <c r="Z168">
        <v>5.674</v>
      </c>
      <c r="AA168">
        <v>0.956</v>
      </c>
      <c r="AB168" s="1"/>
      <c r="AC168" s="1"/>
      <c r="AD168" t="s">
        <v>976</v>
      </c>
      <c r="AE168">
        <v>16</v>
      </c>
      <c r="AF168">
        <v>31</v>
      </c>
      <c r="AG168">
        <v>20.0777</v>
      </c>
      <c r="AH168" s="173">
        <f t="shared" si="18"/>
        <v>16.522243805555554</v>
      </c>
      <c r="AI168">
        <v>57</v>
      </c>
      <c r="AJ168">
        <v>50</v>
      </c>
      <c r="AK168">
        <v>20.547</v>
      </c>
      <c r="AL168" s="172">
        <f t="shared" si="19"/>
        <v>57.839040833333335</v>
      </c>
      <c r="AM168">
        <v>7.72</v>
      </c>
      <c r="AN168" s="174"/>
      <c r="AP168" s="173">
        <f t="shared" si="22"/>
      </c>
    </row>
    <row r="169" spans="1:42" ht="15.75">
      <c r="A169" t="s">
        <v>176</v>
      </c>
      <c r="B169" t="s">
        <v>380</v>
      </c>
      <c r="C169" t="s">
        <v>587</v>
      </c>
      <c r="D169">
        <v>16</v>
      </c>
      <c r="E169">
        <v>22</v>
      </c>
      <c r="F169">
        <v>21.4253</v>
      </c>
      <c r="G169" s="172">
        <f t="shared" si="15"/>
        <v>16.37261813888889</v>
      </c>
      <c r="H169">
        <v>33</v>
      </c>
      <c r="I169">
        <v>47</v>
      </c>
      <c r="J169">
        <v>56.586</v>
      </c>
      <c r="K169" s="172">
        <f t="shared" si="16"/>
        <v>33.799051666666664</v>
      </c>
      <c r="L169" t="s">
        <v>1057</v>
      </c>
      <c r="M169">
        <v>5.2</v>
      </c>
      <c r="N169">
        <v>1.6</v>
      </c>
      <c r="O169" s="1"/>
      <c r="P169" s="1"/>
      <c r="Q169" t="s">
        <v>794</v>
      </c>
      <c r="R169">
        <v>16</v>
      </c>
      <c r="S169">
        <v>22</v>
      </c>
      <c r="T169">
        <v>29.2187</v>
      </c>
      <c r="U169" s="173">
        <f t="shared" si="17"/>
        <v>16.374782972222224</v>
      </c>
      <c r="V169">
        <v>33</v>
      </c>
      <c r="W169">
        <v>42</v>
      </c>
      <c r="X169">
        <v>12.522</v>
      </c>
      <c r="Y169" s="172">
        <f t="shared" si="21"/>
        <v>33.70347833333334</v>
      </c>
      <c r="Z169">
        <v>5.4</v>
      </c>
      <c r="AA169">
        <v>1.525</v>
      </c>
      <c r="AB169" s="1"/>
      <c r="AC169" s="1"/>
      <c r="AD169" t="s">
        <v>977</v>
      </c>
      <c r="AE169">
        <v>16</v>
      </c>
      <c r="AF169">
        <v>11</v>
      </c>
      <c r="AG169">
        <v>39.5995</v>
      </c>
      <c r="AH169" s="173">
        <f t="shared" si="18"/>
        <v>16.194333194444443</v>
      </c>
      <c r="AI169">
        <v>33</v>
      </c>
      <c r="AJ169">
        <v>20</v>
      </c>
      <c r="AK169">
        <v>33.951</v>
      </c>
      <c r="AL169" s="172">
        <f t="shared" si="19"/>
        <v>33.34276416666667</v>
      </c>
      <c r="AM169">
        <v>6.292</v>
      </c>
      <c r="AN169" s="173"/>
      <c r="AO169" s="178"/>
      <c r="AP169" s="173">
        <f t="shared" si="22"/>
      </c>
    </row>
    <row r="170" spans="1:42" ht="15.75">
      <c r="A170" t="s">
        <v>177</v>
      </c>
      <c r="B170" t="s">
        <v>1335</v>
      </c>
      <c r="C170" t="s">
        <v>588</v>
      </c>
      <c r="D170">
        <v>16</v>
      </c>
      <c r="E170">
        <v>27</v>
      </c>
      <c r="F170">
        <v>43.46</v>
      </c>
      <c r="G170" s="172">
        <f t="shared" si="15"/>
        <v>16.462072222222222</v>
      </c>
      <c r="H170">
        <v>-7</v>
      </c>
      <c r="I170">
        <v>35</v>
      </c>
      <c r="J170">
        <v>51.2</v>
      </c>
      <c r="K170" s="172">
        <f t="shared" si="16"/>
        <v>-7.597555555555555</v>
      </c>
      <c r="L170" t="s">
        <v>1056</v>
      </c>
      <c r="M170">
        <v>5.27</v>
      </c>
      <c r="N170">
        <v>1.72</v>
      </c>
      <c r="O170" s="1"/>
      <c r="P170" s="1"/>
      <c r="Q170" t="s">
        <v>795</v>
      </c>
      <c r="R170">
        <v>16</v>
      </c>
      <c r="S170">
        <v>27</v>
      </c>
      <c r="T170">
        <v>48.18</v>
      </c>
      <c r="U170" s="173">
        <f t="shared" si="17"/>
        <v>16.463383333333333</v>
      </c>
      <c r="V170">
        <v>-8</v>
      </c>
      <c r="W170">
        <v>22</v>
      </c>
      <c r="X170">
        <v>18.2</v>
      </c>
      <c r="Y170" s="172">
        <f t="shared" si="21"/>
        <v>-8.371722222222223</v>
      </c>
      <c r="Z170">
        <v>4.632</v>
      </c>
      <c r="AA170">
        <v>0.174</v>
      </c>
      <c r="AB170" s="187">
        <v>0.093</v>
      </c>
      <c r="AC170" s="187">
        <v>0.106</v>
      </c>
      <c r="AD170" t="s">
        <v>978</v>
      </c>
      <c r="AE170">
        <v>16</v>
      </c>
      <c r="AF170">
        <v>15</v>
      </c>
      <c r="AG170">
        <v>37.33</v>
      </c>
      <c r="AH170" s="173">
        <f t="shared" si="18"/>
        <v>16.260369444444443</v>
      </c>
      <c r="AI170">
        <v>-8</v>
      </c>
      <c r="AJ170">
        <v>22</v>
      </c>
      <c r="AK170">
        <v>11.9</v>
      </c>
      <c r="AL170" s="172">
        <f t="shared" si="19"/>
        <v>-8.369972222222223</v>
      </c>
      <c r="AM170">
        <v>5.505</v>
      </c>
      <c r="AN170" s="175">
        <v>0.353</v>
      </c>
      <c r="AO170" s="179">
        <v>0.335</v>
      </c>
      <c r="AP170" s="173">
        <f t="shared" si="22"/>
      </c>
    </row>
    <row r="171" spans="1:42" ht="15.75">
      <c r="A171" t="s">
        <v>178</v>
      </c>
      <c r="B171" t="s">
        <v>381</v>
      </c>
      <c r="C171" t="s">
        <v>589</v>
      </c>
      <c r="D171">
        <v>16</v>
      </c>
      <c r="E171">
        <v>29</v>
      </c>
      <c r="F171">
        <v>24.4609</v>
      </c>
      <c r="G171" s="172">
        <f t="shared" si="15"/>
        <v>16.49012802777778</v>
      </c>
      <c r="H171">
        <v>-26</v>
      </c>
      <c r="I171">
        <v>25</v>
      </c>
      <c r="J171">
        <v>55.209</v>
      </c>
      <c r="K171" s="172">
        <f t="shared" si="16"/>
        <v>-26.432002500000003</v>
      </c>
      <c r="L171" t="s">
        <v>1239</v>
      </c>
      <c r="M171">
        <v>0.983</v>
      </c>
      <c r="N171">
        <v>1.826</v>
      </c>
      <c r="O171" s="187">
        <v>1.112</v>
      </c>
      <c r="P171" s="187">
        <v>1.126</v>
      </c>
      <c r="Q171" t="s">
        <v>1365</v>
      </c>
      <c r="R171">
        <v>16</v>
      </c>
      <c r="S171">
        <v>24</v>
      </c>
      <c r="T171">
        <v>6.2</v>
      </c>
      <c r="U171" s="173">
        <f t="shared" si="17"/>
        <v>16.401722222222222</v>
      </c>
      <c r="V171">
        <v>-20</v>
      </c>
      <c r="W171">
        <v>2</v>
      </c>
      <c r="X171">
        <v>15</v>
      </c>
      <c r="Y171" s="172">
        <f t="shared" si="21"/>
        <v>-20.0375</v>
      </c>
      <c r="Z171">
        <v>4.5</v>
      </c>
      <c r="AA171">
        <v>1.01</v>
      </c>
      <c r="AB171" s="187">
        <v>0.519</v>
      </c>
      <c r="AC171" s="187">
        <v>0.469</v>
      </c>
      <c r="AD171" t="s">
        <v>1372</v>
      </c>
      <c r="AE171">
        <v>16</v>
      </c>
      <c r="AF171">
        <v>7</v>
      </c>
      <c r="AG171">
        <v>24.3</v>
      </c>
      <c r="AH171" s="173">
        <f t="shared" si="18"/>
        <v>16.123416666666667</v>
      </c>
      <c r="AI171">
        <v>-20</v>
      </c>
      <c r="AJ171">
        <v>52</v>
      </c>
      <c r="AK171">
        <v>7</v>
      </c>
      <c r="AL171" s="172">
        <f t="shared" si="19"/>
        <v>-20.86861111111111</v>
      </c>
      <c r="AM171">
        <v>4.316</v>
      </c>
      <c r="AN171" s="175">
        <v>0.445</v>
      </c>
      <c r="AO171" s="176">
        <v>0.408</v>
      </c>
      <c r="AP171" s="175">
        <f t="shared" si="22"/>
        <v>1.214</v>
      </c>
    </row>
    <row r="172" spans="1:42" ht="15.75">
      <c r="A172" t="s">
        <v>1456</v>
      </c>
      <c r="B172" t="s">
        <v>1457</v>
      </c>
      <c r="C172"/>
      <c r="D172">
        <v>16</v>
      </c>
      <c r="E172">
        <v>31</v>
      </c>
      <c r="F172">
        <v>41.8</v>
      </c>
      <c r="G172" s="172">
        <f t="shared" si="15"/>
        <v>16.528277777777777</v>
      </c>
      <c r="H172">
        <v>-41</v>
      </c>
      <c r="I172">
        <v>49</v>
      </c>
      <c r="J172">
        <v>2</v>
      </c>
      <c r="K172" s="172">
        <f t="shared" si="16"/>
        <v>-41.81722222222223</v>
      </c>
      <c r="L172" t="s">
        <v>1445</v>
      </c>
      <c r="M172">
        <v>5.323</v>
      </c>
      <c r="N172">
        <v>0.347</v>
      </c>
      <c r="O172" s="1"/>
      <c r="P172" s="1"/>
      <c r="Q172" t="s">
        <v>1458</v>
      </c>
      <c r="R172">
        <v>16</v>
      </c>
      <c r="S172">
        <v>3</v>
      </c>
      <c r="T172">
        <v>24.2</v>
      </c>
      <c r="U172" s="173">
        <f t="shared" si="17"/>
        <v>16.056722222222223</v>
      </c>
      <c r="V172">
        <v>-38</v>
      </c>
      <c r="W172">
        <v>36</v>
      </c>
      <c r="X172">
        <v>9</v>
      </c>
      <c r="Y172" s="172">
        <f t="shared" si="21"/>
        <v>-38.6025</v>
      </c>
      <c r="Z172">
        <v>4.89</v>
      </c>
      <c r="AA172">
        <v>-0.141</v>
      </c>
      <c r="AB172" s="187">
        <v>-0.058</v>
      </c>
      <c r="AC172" s="187">
        <v>-0.088</v>
      </c>
      <c r="AD172" t="s">
        <v>1454</v>
      </c>
      <c r="AE172">
        <v>16</v>
      </c>
      <c r="AF172">
        <v>39</v>
      </c>
      <c r="AG172">
        <v>5.2</v>
      </c>
      <c r="AH172" s="173">
        <f t="shared" si="18"/>
        <v>16.651444444444444</v>
      </c>
      <c r="AI172">
        <v>-37</v>
      </c>
      <c r="AJ172">
        <v>13</v>
      </c>
      <c r="AK172">
        <v>2</v>
      </c>
      <c r="AL172" s="172">
        <f t="shared" si="19"/>
        <v>-37.217222222222226</v>
      </c>
      <c r="AM172">
        <v>5.926</v>
      </c>
      <c r="AN172" s="173"/>
      <c r="AP172" s="173">
        <f t="shared" si="22"/>
      </c>
    </row>
    <row r="173" spans="1:42" ht="15.75">
      <c r="A173" t="s">
        <v>179</v>
      </c>
      <c r="B173" t="s">
        <v>382</v>
      </c>
      <c r="C173" t="s">
        <v>590</v>
      </c>
      <c r="D173">
        <v>16</v>
      </c>
      <c r="E173">
        <v>38</v>
      </c>
      <c r="F173">
        <v>44.8453</v>
      </c>
      <c r="G173" s="172">
        <f t="shared" si="15"/>
        <v>16.64579036111111</v>
      </c>
      <c r="H173">
        <v>48</v>
      </c>
      <c r="I173">
        <v>55</v>
      </c>
      <c r="J173">
        <v>42.033</v>
      </c>
      <c r="K173" s="172">
        <f t="shared" si="16"/>
        <v>48.9283425</v>
      </c>
      <c r="L173" t="s">
        <v>1240</v>
      </c>
      <c r="M173">
        <v>4.9</v>
      </c>
      <c r="N173">
        <v>1.559</v>
      </c>
      <c r="O173" s="1"/>
      <c r="P173" s="1"/>
      <c r="Q173" t="s">
        <v>796</v>
      </c>
      <c r="R173">
        <v>16</v>
      </c>
      <c r="S173">
        <v>19</v>
      </c>
      <c r="T173">
        <v>11.2135</v>
      </c>
      <c r="U173" s="173">
        <f t="shared" si="17"/>
        <v>16.319781527777778</v>
      </c>
      <c r="V173">
        <v>49</v>
      </c>
      <c r="W173">
        <v>2</v>
      </c>
      <c r="X173">
        <v>17.373</v>
      </c>
      <c r="Y173" s="172">
        <f t="shared" si="21"/>
        <v>49.03815916666667</v>
      </c>
      <c r="Z173">
        <v>5.91</v>
      </c>
      <c r="AA173">
        <v>1.369</v>
      </c>
      <c r="AB173" s="1"/>
      <c r="AC173" s="1"/>
      <c r="AD173" t="s">
        <v>979</v>
      </c>
      <c r="AE173">
        <v>16</v>
      </c>
      <c r="AF173">
        <v>36</v>
      </c>
      <c r="AG173">
        <v>11.2024</v>
      </c>
      <c r="AH173" s="173">
        <f t="shared" si="18"/>
        <v>16.60311177777778</v>
      </c>
      <c r="AI173">
        <v>46</v>
      </c>
      <c r="AJ173">
        <v>36</v>
      </c>
      <c r="AK173">
        <v>47.999</v>
      </c>
      <c r="AL173" s="172">
        <f t="shared" si="19"/>
        <v>46.61333305555556</v>
      </c>
      <c r="AM173">
        <v>5.83</v>
      </c>
      <c r="AP173" s="173">
        <f t="shared" si="22"/>
      </c>
    </row>
    <row r="174" spans="1:42" ht="15.75">
      <c r="A174" t="s">
        <v>180</v>
      </c>
      <c r="B174" t="s">
        <v>383</v>
      </c>
      <c r="C174" t="s">
        <v>591</v>
      </c>
      <c r="D174">
        <v>16</v>
      </c>
      <c r="E174">
        <v>40</v>
      </c>
      <c r="F174">
        <v>42.5217</v>
      </c>
      <c r="G174" s="172">
        <f t="shared" si="15"/>
        <v>16.67847825</v>
      </c>
      <c r="H174">
        <v>72</v>
      </c>
      <c r="I174">
        <v>40</v>
      </c>
      <c r="J174">
        <v>17.972</v>
      </c>
      <c r="K174" s="172">
        <f t="shared" si="16"/>
        <v>72.6716588888889</v>
      </c>
      <c r="L174" t="s">
        <v>1110</v>
      </c>
      <c r="M174">
        <v>7.006</v>
      </c>
      <c r="N174">
        <v>1.58</v>
      </c>
      <c r="O174" s="1"/>
      <c r="P174" s="1"/>
      <c r="Q174" t="s">
        <v>797</v>
      </c>
      <c r="R174">
        <v>16</v>
      </c>
      <c r="S174">
        <v>31</v>
      </c>
      <c r="T174">
        <v>28.2282</v>
      </c>
      <c r="U174" s="173">
        <f t="shared" si="17"/>
        <v>16.52450783333333</v>
      </c>
      <c r="V174">
        <v>72</v>
      </c>
      <c r="W174">
        <v>36</v>
      </c>
      <c r="X174">
        <v>44.418</v>
      </c>
      <c r="Y174" s="172">
        <f t="shared" si="21"/>
        <v>72.61233833333333</v>
      </c>
      <c r="Z174">
        <v>6.298</v>
      </c>
      <c r="AA174">
        <v>1.316</v>
      </c>
      <c r="AB174" s="1"/>
      <c r="AC174" s="1"/>
      <c r="AD174" t="s">
        <v>980</v>
      </c>
      <c r="AE174">
        <v>16</v>
      </c>
      <c r="AF174">
        <v>42</v>
      </c>
      <c r="AG174">
        <v>38.5773</v>
      </c>
      <c r="AH174" s="173">
        <f t="shared" si="18"/>
        <v>16.710715916666665</v>
      </c>
      <c r="AI174">
        <v>68</v>
      </c>
      <c r="AJ174">
        <v>6</v>
      </c>
      <c r="AK174">
        <v>7.809</v>
      </c>
      <c r="AL174" s="172">
        <f t="shared" si="19"/>
        <v>68.10216916666666</v>
      </c>
      <c r="AM174">
        <v>7.559</v>
      </c>
      <c r="AN174" s="173"/>
      <c r="AO174" s="178"/>
      <c r="AP174" s="173">
        <f t="shared" si="22"/>
      </c>
    </row>
    <row r="175" spans="1:42" ht="15.75">
      <c r="A175" t="s">
        <v>1459</v>
      </c>
      <c r="B175" t="s">
        <v>1460</v>
      </c>
      <c r="C175" t="s">
        <v>1461</v>
      </c>
      <c r="D175">
        <v>16</v>
      </c>
      <c r="E175">
        <v>51</v>
      </c>
      <c r="F175">
        <v>33.7</v>
      </c>
      <c r="G175" s="172">
        <f t="shared" si="15"/>
        <v>16.859361111111113</v>
      </c>
      <c r="H175">
        <v>-41</v>
      </c>
      <c r="I175">
        <v>13</v>
      </c>
      <c r="J175">
        <v>50</v>
      </c>
      <c r="K175" s="172">
        <f t="shared" si="16"/>
        <v>-41.230555555555554</v>
      </c>
      <c r="L175" t="s">
        <v>1462</v>
      </c>
      <c r="M175">
        <v>5.226</v>
      </c>
      <c r="N175">
        <v>0.068</v>
      </c>
      <c r="O175" s="1"/>
      <c r="P175" s="1"/>
      <c r="Q175" t="s">
        <v>1463</v>
      </c>
      <c r="R175">
        <v>17</v>
      </c>
      <c r="S175">
        <v>35</v>
      </c>
      <c r="T175">
        <v>39.6</v>
      </c>
      <c r="U175" s="173">
        <f t="shared" si="17"/>
        <v>17.59433333333333</v>
      </c>
      <c r="V175">
        <v>-46</v>
      </c>
      <c r="W175">
        <v>30</v>
      </c>
      <c r="X175">
        <v>20</v>
      </c>
      <c r="Y175" s="172">
        <f t="shared" si="21"/>
        <v>-46.50555555555555</v>
      </c>
      <c r="Z175">
        <v>4.575</v>
      </c>
      <c r="AA175">
        <v>-0.027</v>
      </c>
      <c r="AB175" s="187">
        <v>0.003</v>
      </c>
      <c r="AC175" s="187">
        <v>0.002</v>
      </c>
      <c r="AD175" t="s">
        <v>1464</v>
      </c>
      <c r="AE175">
        <v>17</v>
      </c>
      <c r="AF175">
        <v>26</v>
      </c>
      <c r="AG175">
        <v>52.2</v>
      </c>
      <c r="AH175" s="173">
        <f t="shared" si="18"/>
        <v>17.447833333333335</v>
      </c>
      <c r="AI175">
        <v>-45</v>
      </c>
      <c r="AJ175">
        <v>50</v>
      </c>
      <c r="AK175">
        <v>33</v>
      </c>
      <c r="AL175" s="172">
        <f t="shared" si="19"/>
        <v>-45.8425</v>
      </c>
      <c r="AM175">
        <v>5.278</v>
      </c>
      <c r="AN175" s="175">
        <v>-0.016</v>
      </c>
      <c r="AO175" s="176">
        <v>-0.033</v>
      </c>
      <c r="AP175" s="173">
        <f>IF(P175="","",IF(AC177="","",P175-AC177))</f>
      </c>
    </row>
    <row r="176" spans="1:41" ht="15.75">
      <c r="A176" t="s">
        <v>4793</v>
      </c>
      <c r="B176" t="s">
        <v>4794</v>
      </c>
      <c r="C176"/>
      <c r="D176">
        <v>16</v>
      </c>
      <c r="E176">
        <v>54</v>
      </c>
      <c r="F176">
        <v>0</v>
      </c>
      <c r="G176" s="172">
        <f t="shared" si="15"/>
        <v>16.9</v>
      </c>
      <c r="H176">
        <v>-42</v>
      </c>
      <c r="I176">
        <v>21</v>
      </c>
      <c r="J176">
        <v>43</v>
      </c>
      <c r="K176" s="172">
        <f t="shared" si="16"/>
        <v>-42.36194444444445</v>
      </c>
      <c r="L176" t="s">
        <v>4796</v>
      </c>
      <c r="M176">
        <v>4.732</v>
      </c>
      <c r="N176">
        <v>0.483</v>
      </c>
      <c r="O176" s="187">
        <v>0.352</v>
      </c>
      <c r="P176" s="187">
        <v>0.363</v>
      </c>
      <c r="Q176" t="s">
        <v>4797</v>
      </c>
      <c r="R176">
        <v>16</v>
      </c>
      <c r="S176">
        <v>51</v>
      </c>
      <c r="T176">
        <v>33.7</v>
      </c>
      <c r="U176" s="173">
        <f t="shared" si="17"/>
        <v>16.859361111111113</v>
      </c>
      <c r="V176">
        <v>-41</v>
      </c>
      <c r="W176">
        <v>13</v>
      </c>
      <c r="X176">
        <v>50</v>
      </c>
      <c r="Y176" s="172">
        <f t="shared" si="21"/>
        <v>-41.230555555555554</v>
      </c>
      <c r="Z176">
        <v>3.328</v>
      </c>
      <c r="AA176">
        <v>0.405</v>
      </c>
      <c r="AB176" s="226"/>
      <c r="AC176" s="226"/>
      <c r="AD176" t="s">
        <v>4797</v>
      </c>
      <c r="AE176">
        <v>17</v>
      </c>
      <c r="AF176">
        <v>10</v>
      </c>
      <c r="AG176">
        <v>42.3</v>
      </c>
      <c r="AH176" s="173">
        <f t="shared" si="18"/>
        <v>17.178416666666667</v>
      </c>
      <c r="AI176">
        <v>-44</v>
      </c>
      <c r="AJ176">
        <v>33</v>
      </c>
      <c r="AK176">
        <v>28</v>
      </c>
      <c r="AL176" s="172">
        <f t="shared" si="19"/>
        <v>-44.55777777777777</v>
      </c>
      <c r="AM176">
        <v>5.067</v>
      </c>
      <c r="AN176" s="179">
        <v>0.458</v>
      </c>
      <c r="AO176" s="179">
        <v>0.428</v>
      </c>
    </row>
    <row r="177" spans="1:42" ht="15.75">
      <c r="A177" t="s">
        <v>263</v>
      </c>
      <c r="B177" t="s">
        <v>458</v>
      </c>
      <c r="C177"/>
      <c r="D177">
        <v>17</v>
      </c>
      <c r="E177">
        <v>3</v>
      </c>
      <c r="F177">
        <v>56.8</v>
      </c>
      <c r="G177" s="172">
        <f t="shared" si="15"/>
        <v>17.06577777777778</v>
      </c>
      <c r="H177">
        <v>-37</v>
      </c>
      <c r="I177">
        <v>50</v>
      </c>
      <c r="J177">
        <v>39</v>
      </c>
      <c r="K177" s="172">
        <f t="shared" si="16"/>
        <v>-37.844166666666666</v>
      </c>
      <c r="L177" t="s">
        <v>1241</v>
      </c>
      <c r="M177">
        <v>6.547</v>
      </c>
      <c r="N177">
        <v>0.264</v>
      </c>
      <c r="O177" s="1"/>
      <c r="P177" s="1"/>
      <c r="Q177" t="s">
        <v>864</v>
      </c>
      <c r="R177">
        <v>17</v>
      </c>
      <c r="S177">
        <v>3</v>
      </c>
      <c r="T177">
        <v>0.34</v>
      </c>
      <c r="U177" s="173">
        <f t="shared" si="17"/>
        <v>17.050094444444444</v>
      </c>
      <c r="V177">
        <v>-37</v>
      </c>
      <c r="W177">
        <v>43</v>
      </c>
      <c r="X177">
        <v>10.75</v>
      </c>
      <c r="Y177" s="172">
        <f t="shared" si="21"/>
        <v>-37.71965277777778</v>
      </c>
      <c r="Z177">
        <v>7.43</v>
      </c>
      <c r="AA177">
        <v>0.02</v>
      </c>
      <c r="AB177" s="1"/>
      <c r="AC177" s="1"/>
      <c r="AD177" t="s">
        <v>1049</v>
      </c>
      <c r="AE177">
        <v>17</v>
      </c>
      <c r="AF177">
        <v>6</v>
      </c>
      <c r="AG177">
        <v>20.19</v>
      </c>
      <c r="AH177" s="173">
        <f t="shared" si="18"/>
        <v>17.105608333333336</v>
      </c>
      <c r="AI177">
        <v>-37</v>
      </c>
      <c r="AJ177">
        <v>13</v>
      </c>
      <c r="AK177">
        <v>39.3</v>
      </c>
      <c r="AL177" s="172">
        <f t="shared" si="19"/>
        <v>-37.227583333333335</v>
      </c>
      <c r="AM177">
        <v>5.98</v>
      </c>
      <c r="AN177" s="173"/>
      <c r="AP177" s="173">
        <f t="shared" si="22"/>
      </c>
    </row>
    <row r="178" spans="1:42" ht="15.75">
      <c r="A178" t="s">
        <v>181</v>
      </c>
      <c r="B178" t="s">
        <v>384</v>
      </c>
      <c r="C178" t="s">
        <v>592</v>
      </c>
      <c r="D178">
        <v>17</v>
      </c>
      <c r="E178">
        <v>16</v>
      </c>
      <c r="F178">
        <v>29.3994</v>
      </c>
      <c r="G178" s="172">
        <f t="shared" si="15"/>
        <v>17.274833166666667</v>
      </c>
      <c r="H178">
        <v>60</v>
      </c>
      <c r="I178">
        <v>40</v>
      </c>
      <c r="J178">
        <v>14.212</v>
      </c>
      <c r="K178" s="172">
        <f t="shared" si="16"/>
        <v>60.67061444444444</v>
      </c>
      <c r="L178" t="s">
        <v>1242</v>
      </c>
      <c r="M178">
        <v>6.319</v>
      </c>
      <c r="N178">
        <v>1.094</v>
      </c>
      <c r="O178" s="1"/>
      <c r="P178" s="1"/>
      <c r="Q178" t="s">
        <v>798</v>
      </c>
      <c r="R178">
        <v>17</v>
      </c>
      <c r="S178">
        <v>8</v>
      </c>
      <c r="T178">
        <v>7.5341</v>
      </c>
      <c r="U178" s="173">
        <f t="shared" si="17"/>
        <v>17.13542613888889</v>
      </c>
      <c r="V178">
        <v>61</v>
      </c>
      <c r="W178">
        <v>9</v>
      </c>
      <c r="X178">
        <v>34.63</v>
      </c>
      <c r="Y178" s="172">
        <f t="shared" si="21"/>
        <v>61.159619444444445</v>
      </c>
      <c r="Z178">
        <v>6.72</v>
      </c>
      <c r="AA178">
        <v>0.5</v>
      </c>
      <c r="AB178" s="1"/>
      <c r="AC178" s="1"/>
      <c r="AD178" t="s">
        <v>981</v>
      </c>
      <c r="AE178">
        <v>17</v>
      </c>
      <c r="AF178">
        <v>1</v>
      </c>
      <c r="AG178">
        <v>16.924</v>
      </c>
      <c r="AH178" s="173">
        <f t="shared" si="18"/>
        <v>17.021367777777776</v>
      </c>
      <c r="AI178">
        <v>60</v>
      </c>
      <c r="AJ178">
        <v>38</v>
      </c>
      <c r="AK178">
        <v>55.515</v>
      </c>
      <c r="AL178" s="172">
        <f t="shared" si="19"/>
        <v>60.64875416666666</v>
      </c>
      <c r="AM178">
        <v>6.128</v>
      </c>
      <c r="AN178" s="173"/>
      <c r="AP178" s="173">
        <f t="shared" si="22"/>
      </c>
    </row>
    <row r="179" spans="1:42" ht="15.75">
      <c r="A179" t="s">
        <v>182</v>
      </c>
      <c r="B179" t="s">
        <v>385</v>
      </c>
      <c r="C179" t="s">
        <v>593</v>
      </c>
      <c r="D179">
        <v>17</v>
      </c>
      <c r="E179">
        <v>20</v>
      </c>
      <c r="F179">
        <v>21.1218</v>
      </c>
      <c r="G179" s="172">
        <f t="shared" si="15"/>
        <v>17.3392005</v>
      </c>
      <c r="H179">
        <v>46</v>
      </c>
      <c r="I179">
        <v>14</v>
      </c>
      <c r="J179">
        <v>26.808</v>
      </c>
      <c r="K179" s="172">
        <f t="shared" si="16"/>
        <v>46.24078</v>
      </c>
      <c r="L179" t="s">
        <v>1066</v>
      </c>
      <c r="M179">
        <v>5.58</v>
      </c>
      <c r="N179">
        <v>1.57</v>
      </c>
      <c r="O179" s="1"/>
      <c r="P179" s="1"/>
      <c r="Q179" t="s">
        <v>799</v>
      </c>
      <c r="R179">
        <v>17</v>
      </c>
      <c r="S179">
        <v>20</v>
      </c>
      <c r="T179">
        <v>33.7765</v>
      </c>
      <c r="U179" s="173">
        <f t="shared" si="17"/>
        <v>17.342715694444443</v>
      </c>
      <c r="V179">
        <v>48</v>
      </c>
      <c r="W179">
        <v>11</v>
      </c>
      <c r="X179">
        <v>19.647</v>
      </c>
      <c r="Y179" s="172">
        <f t="shared" si="21"/>
        <v>48.18879083333333</v>
      </c>
      <c r="Z179">
        <v>6.411</v>
      </c>
      <c r="AA179">
        <v>0.407</v>
      </c>
      <c r="AB179" s="1"/>
      <c r="AC179" s="1"/>
      <c r="AD179" t="s">
        <v>982</v>
      </c>
      <c r="AE179">
        <v>17</v>
      </c>
      <c r="AF179">
        <v>26</v>
      </c>
      <c r="AG179">
        <v>44.2425</v>
      </c>
      <c r="AH179" s="173">
        <f t="shared" si="18"/>
        <v>17.445622916666668</v>
      </c>
      <c r="AI179">
        <v>48</v>
      </c>
      <c r="AJ179">
        <v>15</v>
      </c>
      <c r="AK179">
        <v>36.233</v>
      </c>
      <c r="AL179" s="172">
        <f t="shared" si="19"/>
        <v>48.260064722222225</v>
      </c>
      <c r="AM179">
        <v>5.846</v>
      </c>
      <c r="AN179" s="173"/>
      <c r="AP179" s="173">
        <f t="shared" si="22"/>
      </c>
    </row>
    <row r="180" spans="1:42" ht="15.75">
      <c r="A180" t="s">
        <v>183</v>
      </c>
      <c r="B180" t="s">
        <v>386</v>
      </c>
      <c r="C180" t="s">
        <v>594</v>
      </c>
      <c r="D180">
        <v>17</v>
      </c>
      <c r="E180">
        <v>33</v>
      </c>
      <c r="F180">
        <v>42.7798</v>
      </c>
      <c r="G180" s="172">
        <f t="shared" si="15"/>
        <v>17.561883277777778</v>
      </c>
      <c r="H180">
        <v>14</v>
      </c>
      <c r="I180">
        <v>50</v>
      </c>
      <c r="J180">
        <v>29.754</v>
      </c>
      <c r="K180" s="172">
        <f t="shared" si="16"/>
        <v>14.841598333333334</v>
      </c>
      <c r="L180" t="s">
        <v>1062</v>
      </c>
      <c r="M180">
        <v>6.45</v>
      </c>
      <c r="N180">
        <v>1.6</v>
      </c>
      <c r="O180" s="1"/>
      <c r="P180" s="1"/>
      <c r="Q180" t="s">
        <v>800</v>
      </c>
      <c r="R180">
        <v>17</v>
      </c>
      <c r="S180">
        <v>33</v>
      </c>
      <c r="T180">
        <v>39.3885</v>
      </c>
      <c r="U180" s="173">
        <f t="shared" si="17"/>
        <v>17.56094125</v>
      </c>
      <c r="V180">
        <v>16</v>
      </c>
      <c r="W180">
        <v>19</v>
      </c>
      <c r="X180">
        <v>3.192</v>
      </c>
      <c r="Y180" s="172">
        <f t="shared" si="21"/>
        <v>16.317553333333333</v>
      </c>
      <c r="Z180">
        <v>5.69</v>
      </c>
      <c r="AA180">
        <v>1.01</v>
      </c>
      <c r="AB180" s="1"/>
      <c r="AC180" s="1"/>
      <c r="AD180" t="s">
        <v>983</v>
      </c>
      <c r="AE180">
        <v>17</v>
      </c>
      <c r="AF180">
        <v>38</v>
      </c>
      <c r="AG180">
        <v>57.8553</v>
      </c>
      <c r="AH180" s="173">
        <f t="shared" si="18"/>
        <v>17.64940425</v>
      </c>
      <c r="AI180">
        <v>13</v>
      </c>
      <c r="AJ180">
        <v>19</v>
      </c>
      <c r="AK180">
        <v>45.342</v>
      </c>
      <c r="AL180" s="172">
        <f t="shared" si="19"/>
        <v>13.329261666666666</v>
      </c>
      <c r="AM180">
        <v>6.116</v>
      </c>
      <c r="AN180" s="173"/>
      <c r="AP180" s="173">
        <f t="shared" si="22"/>
      </c>
    </row>
    <row r="181" spans="1:42" ht="15.75">
      <c r="A181" t="s">
        <v>184</v>
      </c>
      <c r="B181" t="s">
        <v>387</v>
      </c>
      <c r="C181" t="s">
        <v>595</v>
      </c>
      <c r="D181">
        <v>17</v>
      </c>
      <c r="E181">
        <v>36</v>
      </c>
      <c r="F181">
        <v>58.6351</v>
      </c>
      <c r="G181" s="172">
        <f t="shared" si="15"/>
        <v>17.61628752777778</v>
      </c>
      <c r="H181">
        <v>-32</v>
      </c>
      <c r="I181">
        <v>7</v>
      </c>
      <c r="J181">
        <v>42.989</v>
      </c>
      <c r="K181" s="172">
        <f t="shared" si="16"/>
        <v>-32.12860805555555</v>
      </c>
      <c r="L181" t="s">
        <v>1074</v>
      </c>
      <c r="M181">
        <v>7.027</v>
      </c>
      <c r="N181">
        <v>0.121</v>
      </c>
      <c r="O181" s="1"/>
      <c r="P181" s="1"/>
      <c r="Q181" t="s">
        <v>801</v>
      </c>
      <c r="R181">
        <v>17</v>
      </c>
      <c r="S181">
        <v>33</v>
      </c>
      <c r="T181">
        <v>6.0167</v>
      </c>
      <c r="U181" s="173">
        <f t="shared" si="17"/>
        <v>17.551671305555555</v>
      </c>
      <c r="V181">
        <v>-33</v>
      </c>
      <c r="W181">
        <v>3</v>
      </c>
      <c r="X181">
        <v>28.035</v>
      </c>
      <c r="Y181" s="172">
        <f t="shared" si="21"/>
        <v>-33.057787499999996</v>
      </c>
      <c r="Z181">
        <v>7.26</v>
      </c>
      <c r="AA181">
        <v>0.17</v>
      </c>
      <c r="AB181" s="1"/>
      <c r="AC181" s="1"/>
      <c r="AD181" t="s">
        <v>984</v>
      </c>
      <c r="AE181">
        <v>17</v>
      </c>
      <c r="AF181">
        <v>30</v>
      </c>
      <c r="AG181">
        <v>5.6388</v>
      </c>
      <c r="AH181" s="173">
        <f t="shared" si="18"/>
        <v>17.501566333333333</v>
      </c>
      <c r="AI181">
        <v>-33</v>
      </c>
      <c r="AJ181">
        <v>42</v>
      </c>
      <c r="AK181">
        <v>58.918</v>
      </c>
      <c r="AL181" s="172">
        <f t="shared" si="19"/>
        <v>-33.716366111111114</v>
      </c>
      <c r="AM181">
        <v>6.668</v>
      </c>
      <c r="AN181" s="173"/>
      <c r="AP181" s="173">
        <f t="shared" si="22"/>
      </c>
    </row>
    <row r="182" spans="1:42" ht="15.75">
      <c r="A182" t="s">
        <v>1336</v>
      </c>
      <c r="B182" t="s">
        <v>1337</v>
      </c>
      <c r="C182" t="s">
        <v>1338</v>
      </c>
      <c r="D182">
        <v>17</v>
      </c>
      <c r="E182">
        <v>40</v>
      </c>
      <c r="F182">
        <v>58.6</v>
      </c>
      <c r="G182" s="172">
        <f t="shared" si="15"/>
        <v>17.682944444444445</v>
      </c>
      <c r="H182">
        <v>-32</v>
      </c>
      <c r="I182">
        <v>12</v>
      </c>
      <c r="J182">
        <v>52</v>
      </c>
      <c r="K182" s="172">
        <f t="shared" si="16"/>
        <v>-32.214444444444446</v>
      </c>
      <c r="L182" t="s">
        <v>1359</v>
      </c>
      <c r="M182">
        <v>5.36</v>
      </c>
      <c r="N182">
        <v>1.6</v>
      </c>
      <c r="O182" s="1"/>
      <c r="P182" s="1"/>
      <c r="Q182" t="s">
        <v>1366</v>
      </c>
      <c r="R182">
        <v>17</v>
      </c>
      <c r="S182">
        <v>52</v>
      </c>
      <c r="T182">
        <v>19.8</v>
      </c>
      <c r="U182" s="173">
        <f t="shared" si="17"/>
        <v>17.87216666666667</v>
      </c>
      <c r="V182">
        <v>-34</v>
      </c>
      <c r="W182">
        <v>25</v>
      </c>
      <c r="X182">
        <v>1</v>
      </c>
      <c r="Y182" s="172">
        <f t="shared" si="21"/>
        <v>-34.41694444444444</v>
      </c>
      <c r="Z182">
        <v>5.84</v>
      </c>
      <c r="AA182">
        <v>1.13</v>
      </c>
      <c r="AB182" s="1"/>
      <c r="AC182" s="1"/>
      <c r="AD182" t="s">
        <v>1373</v>
      </c>
      <c r="AE182">
        <v>17</v>
      </c>
      <c r="AF182">
        <v>53</v>
      </c>
      <c r="AG182">
        <v>23.5</v>
      </c>
      <c r="AH182" s="173">
        <f t="shared" si="18"/>
        <v>17.88986111111111</v>
      </c>
      <c r="AI182">
        <v>-34</v>
      </c>
      <c r="AJ182">
        <v>53</v>
      </c>
      <c r="AK182">
        <v>43</v>
      </c>
      <c r="AL182" s="172">
        <f t="shared" si="19"/>
        <v>-34.89527777777778</v>
      </c>
      <c r="AM182">
        <v>5.6</v>
      </c>
      <c r="AN182" s="173"/>
      <c r="AP182" s="173">
        <f t="shared" si="22"/>
      </c>
    </row>
    <row r="183" spans="1:42" ht="15.75">
      <c r="A183" t="s">
        <v>186</v>
      </c>
      <c r="B183" t="s">
        <v>389</v>
      </c>
      <c r="C183" t="s">
        <v>597</v>
      </c>
      <c r="D183">
        <v>17</v>
      </c>
      <c r="E183">
        <v>52</v>
      </c>
      <c r="F183">
        <v>35.4441</v>
      </c>
      <c r="G183" s="172">
        <f t="shared" si="15"/>
        <v>17.87651225</v>
      </c>
      <c r="H183">
        <v>1</v>
      </c>
      <c r="I183">
        <v>18</v>
      </c>
      <c r="J183">
        <v>18.049</v>
      </c>
      <c r="K183" s="172">
        <f t="shared" si="16"/>
        <v>1.3050136111111112</v>
      </c>
      <c r="L183" t="s">
        <v>1098</v>
      </c>
      <c r="M183">
        <v>5.954</v>
      </c>
      <c r="N183">
        <v>1.571</v>
      </c>
      <c r="O183" s="1"/>
      <c r="P183" s="1"/>
      <c r="Q183" t="s">
        <v>802</v>
      </c>
      <c r="R183">
        <v>17</v>
      </c>
      <c r="S183">
        <v>51</v>
      </c>
      <c r="T183">
        <v>59.446</v>
      </c>
      <c r="U183" s="173">
        <f t="shared" si="17"/>
        <v>17.86651277777778</v>
      </c>
      <c r="V183">
        <v>-1</v>
      </c>
      <c r="W183">
        <v>14</v>
      </c>
      <c r="X183">
        <v>12.5</v>
      </c>
      <c r="Y183" s="172">
        <f t="shared" si="21"/>
        <v>-1.2368055555555557</v>
      </c>
      <c r="Z183">
        <v>6.34</v>
      </c>
      <c r="AA183">
        <v>1.12</v>
      </c>
      <c r="AB183" s="1"/>
      <c r="AC183" s="1"/>
      <c r="AD183" t="s">
        <v>986</v>
      </c>
      <c r="AE183">
        <v>17</v>
      </c>
      <c r="AF183">
        <v>49</v>
      </c>
      <c r="AG183">
        <v>19.0434</v>
      </c>
      <c r="AH183" s="173">
        <f t="shared" si="18"/>
        <v>17.8219565</v>
      </c>
      <c r="AI183">
        <v>1</v>
      </c>
      <c r="AJ183">
        <v>57</v>
      </c>
      <c r="AK183">
        <v>41.089</v>
      </c>
      <c r="AL183" s="172">
        <f t="shared" si="19"/>
        <v>1.9614136111111111</v>
      </c>
      <c r="AM183">
        <v>6.463</v>
      </c>
      <c r="AN183" s="173"/>
      <c r="AP183" s="173">
        <f t="shared" si="22"/>
      </c>
    </row>
    <row r="184" spans="1:42" ht="15.75">
      <c r="A184" t="s">
        <v>185</v>
      </c>
      <c r="B184" t="s">
        <v>388</v>
      </c>
      <c r="C184" t="s">
        <v>596</v>
      </c>
      <c r="D184">
        <v>17</v>
      </c>
      <c r="E184">
        <v>53</v>
      </c>
      <c r="F184">
        <v>3.3177</v>
      </c>
      <c r="G184" s="172">
        <f t="shared" si="15"/>
        <v>17.884254916666666</v>
      </c>
      <c r="H184">
        <v>-2</v>
      </c>
      <c r="I184">
        <v>34</v>
      </c>
      <c r="J184">
        <v>45.653</v>
      </c>
      <c r="K184" s="172">
        <f t="shared" si="16"/>
        <v>-2.5793480555555552</v>
      </c>
      <c r="L184" t="s">
        <v>1236</v>
      </c>
      <c r="M184">
        <v>7.451</v>
      </c>
      <c r="N184">
        <v>1.565</v>
      </c>
      <c r="O184" s="1"/>
      <c r="P184" s="1"/>
      <c r="Q184" t="s">
        <v>802</v>
      </c>
      <c r="R184">
        <v>17</v>
      </c>
      <c r="S184">
        <v>51</v>
      </c>
      <c r="T184">
        <v>59.446</v>
      </c>
      <c r="U184" s="173">
        <f t="shared" si="17"/>
        <v>17.86651277777778</v>
      </c>
      <c r="V184">
        <v>-1</v>
      </c>
      <c r="W184">
        <v>14</v>
      </c>
      <c r="X184">
        <v>12.5</v>
      </c>
      <c r="Y184" s="172">
        <f t="shared" si="21"/>
        <v>-1.2368055555555557</v>
      </c>
      <c r="Z184">
        <v>6.34</v>
      </c>
      <c r="AA184">
        <v>1.12</v>
      </c>
      <c r="AB184" s="1"/>
      <c r="AC184" s="1"/>
      <c r="AD184" t="s">
        <v>985</v>
      </c>
      <c r="AE184">
        <v>17</v>
      </c>
      <c r="AF184">
        <v>56</v>
      </c>
      <c r="AG184">
        <v>47.745</v>
      </c>
      <c r="AH184" s="173">
        <f t="shared" si="18"/>
        <v>17.946595833333333</v>
      </c>
      <c r="AI184">
        <v>-4</v>
      </c>
      <c r="AJ184">
        <v>4</v>
      </c>
      <c r="AK184">
        <v>54.564</v>
      </c>
      <c r="AL184" s="172">
        <f t="shared" si="19"/>
        <v>-4.081823333333333</v>
      </c>
      <c r="AM184">
        <v>5.46</v>
      </c>
      <c r="AN184" s="173"/>
      <c r="AP184" s="173">
        <f t="shared" si="22"/>
      </c>
    </row>
    <row r="185" spans="1:42" ht="15.75">
      <c r="A185" t="s">
        <v>187</v>
      </c>
      <c r="B185" t="s">
        <v>390</v>
      </c>
      <c r="C185" t="s">
        <v>598</v>
      </c>
      <c r="D185">
        <v>17</v>
      </c>
      <c r="E185">
        <v>54</v>
      </c>
      <c r="F185">
        <v>14.1671</v>
      </c>
      <c r="G185" s="172">
        <f t="shared" si="15"/>
        <v>17.903935305555553</v>
      </c>
      <c r="H185">
        <v>11</v>
      </c>
      <c r="I185">
        <v>7</v>
      </c>
      <c r="J185">
        <v>50.009</v>
      </c>
      <c r="K185" s="172">
        <f t="shared" si="16"/>
        <v>11.130558055555555</v>
      </c>
      <c r="L185" t="s">
        <v>1111</v>
      </c>
      <c r="M185">
        <v>6.385</v>
      </c>
      <c r="N185">
        <v>0.455</v>
      </c>
      <c r="O185" s="1"/>
      <c r="P185" s="1"/>
      <c r="Q185" t="s">
        <v>803</v>
      </c>
      <c r="R185">
        <v>18</v>
      </c>
      <c r="S185">
        <v>8</v>
      </c>
      <c r="T185">
        <v>33.7358</v>
      </c>
      <c r="U185" s="173">
        <f t="shared" si="17"/>
        <v>18.142704388888887</v>
      </c>
      <c r="V185">
        <v>14</v>
      </c>
      <c r="W185">
        <v>17</v>
      </c>
      <c r="X185">
        <v>4.978</v>
      </c>
      <c r="Y185" s="172">
        <f t="shared" si="21"/>
        <v>14.284716111111111</v>
      </c>
      <c r="Z185">
        <v>6.359</v>
      </c>
      <c r="AA185">
        <v>0.179</v>
      </c>
      <c r="AB185" s="1"/>
      <c r="AC185" s="1"/>
      <c r="AD185" t="s">
        <v>987</v>
      </c>
      <c r="AE185">
        <v>18</v>
      </c>
      <c r="AF185">
        <v>1</v>
      </c>
      <c r="AG185">
        <v>33.2027</v>
      </c>
      <c r="AH185" s="173">
        <f t="shared" si="18"/>
        <v>18.025889638888888</v>
      </c>
      <c r="AI185">
        <v>11</v>
      </c>
      <c r="AJ185">
        <v>17</v>
      </c>
      <c r="AK185">
        <v>8.726</v>
      </c>
      <c r="AL185" s="172">
        <f t="shared" si="19"/>
        <v>11.285757222222221</v>
      </c>
      <c r="AM185">
        <v>7.014</v>
      </c>
      <c r="AN185" s="173"/>
      <c r="AP185" s="173">
        <f t="shared" si="22"/>
      </c>
    </row>
    <row r="186" spans="1:42" ht="15.75">
      <c r="A186" t="s">
        <v>188</v>
      </c>
      <c r="B186" t="s">
        <v>391</v>
      </c>
      <c r="C186" t="s">
        <v>599</v>
      </c>
      <c r="D186">
        <v>17</v>
      </c>
      <c r="E186">
        <v>55</v>
      </c>
      <c r="F186">
        <v>25.1889</v>
      </c>
      <c r="G186" s="172">
        <f t="shared" si="15"/>
        <v>17.923663583333333</v>
      </c>
      <c r="H186">
        <v>26</v>
      </c>
      <c r="I186">
        <v>2</v>
      </c>
      <c r="J186">
        <v>59.966</v>
      </c>
      <c r="K186" s="172">
        <f t="shared" si="16"/>
        <v>26.049990555555556</v>
      </c>
      <c r="L186" t="s">
        <v>1112</v>
      </c>
      <c r="M186">
        <v>5.452</v>
      </c>
      <c r="N186">
        <v>0.339</v>
      </c>
      <c r="O186" s="1"/>
      <c r="P186" s="1"/>
      <c r="Q186" t="s">
        <v>804</v>
      </c>
      <c r="R186">
        <v>17</v>
      </c>
      <c r="S186">
        <v>48</v>
      </c>
      <c r="T186">
        <v>49.1467</v>
      </c>
      <c r="U186" s="173">
        <f t="shared" si="17"/>
        <v>17.81365186111111</v>
      </c>
      <c r="V186">
        <v>25</v>
      </c>
      <c r="W186">
        <v>37</v>
      </c>
      <c r="X186">
        <v>22.327</v>
      </c>
      <c r="Y186" s="172">
        <f t="shared" si="21"/>
        <v>25.622868611111112</v>
      </c>
      <c r="Z186">
        <v>5.108</v>
      </c>
      <c r="AA186">
        <v>1.152</v>
      </c>
      <c r="AB186" s="1"/>
      <c r="AC186" s="1"/>
      <c r="AD186" t="s">
        <v>988</v>
      </c>
      <c r="AE186">
        <v>17</v>
      </c>
      <c r="AF186">
        <v>57</v>
      </c>
      <c r="AG186">
        <v>14.3257</v>
      </c>
      <c r="AH186" s="173">
        <f t="shared" si="18"/>
        <v>17.95397936111111</v>
      </c>
      <c r="AI186">
        <v>23</v>
      </c>
      <c r="AJ186">
        <v>59</v>
      </c>
      <c r="AK186">
        <v>45.201</v>
      </c>
      <c r="AL186" s="172">
        <f t="shared" si="19"/>
        <v>23.995889166666668</v>
      </c>
      <c r="AM186">
        <v>6.301</v>
      </c>
      <c r="AN186" s="173"/>
      <c r="AP186" s="173">
        <f t="shared" si="22"/>
      </c>
    </row>
    <row r="187" spans="1:42" ht="15.75">
      <c r="A187" t="s">
        <v>189</v>
      </c>
      <c r="B187" t="s">
        <v>392</v>
      </c>
      <c r="C187" t="s">
        <v>600</v>
      </c>
      <c r="D187">
        <v>18</v>
      </c>
      <c r="E187">
        <v>0</v>
      </c>
      <c r="F187">
        <v>15.7986</v>
      </c>
      <c r="G187" s="172">
        <f t="shared" si="15"/>
        <v>18.0043885</v>
      </c>
      <c r="H187">
        <v>4</v>
      </c>
      <c r="I187">
        <v>22</v>
      </c>
      <c r="J187">
        <v>7.015</v>
      </c>
      <c r="K187" s="172">
        <f t="shared" si="16"/>
        <v>4.368615277777778</v>
      </c>
      <c r="L187" t="s">
        <v>1113</v>
      </c>
      <c r="M187">
        <v>4.658</v>
      </c>
      <c r="N187">
        <v>-0.034</v>
      </c>
      <c r="O187" s="187">
        <v>0.101</v>
      </c>
      <c r="P187" s="187">
        <v>0.09</v>
      </c>
      <c r="Q187" t="s">
        <v>805</v>
      </c>
      <c r="R187">
        <v>18</v>
      </c>
      <c r="S187">
        <v>0</v>
      </c>
      <c r="T187">
        <v>52.8589</v>
      </c>
      <c r="U187" s="173">
        <f t="shared" si="17"/>
        <v>18.014683027777778</v>
      </c>
      <c r="V187">
        <v>6</v>
      </c>
      <c r="W187">
        <v>16</v>
      </c>
      <c r="X187">
        <v>5.86</v>
      </c>
      <c r="Y187" s="172">
        <f t="shared" si="21"/>
        <v>6.268294444444444</v>
      </c>
      <c r="Z187">
        <v>6.342</v>
      </c>
      <c r="AA187">
        <v>-0.084</v>
      </c>
      <c r="AB187" s="1"/>
      <c r="AC187" s="1"/>
      <c r="AD187" t="s">
        <v>989</v>
      </c>
      <c r="AE187">
        <v>17</v>
      </c>
      <c r="AF187">
        <v>56</v>
      </c>
      <c r="AG187">
        <v>55.9761</v>
      </c>
      <c r="AH187" s="173">
        <f t="shared" si="18"/>
        <v>17.94888225</v>
      </c>
      <c r="AI187">
        <v>6</v>
      </c>
      <c r="AJ187">
        <v>29</v>
      </c>
      <c r="AK187">
        <v>15.828</v>
      </c>
      <c r="AL187" s="172">
        <f t="shared" si="19"/>
        <v>6.48773</v>
      </c>
      <c r="AM187">
        <v>6.285</v>
      </c>
      <c r="AP187" s="173">
        <f t="shared" si="22"/>
      </c>
    </row>
    <row r="188" spans="1:42" ht="15.75">
      <c r="A188" t="s">
        <v>190</v>
      </c>
      <c r="B188" t="s">
        <v>393</v>
      </c>
      <c r="C188" t="s">
        <v>601</v>
      </c>
      <c r="D188">
        <v>18</v>
      </c>
      <c r="E188">
        <v>1</v>
      </c>
      <c r="F188">
        <v>33.2027</v>
      </c>
      <c r="G188" s="172">
        <f t="shared" si="15"/>
        <v>18.025889638888888</v>
      </c>
      <c r="H188">
        <v>11</v>
      </c>
      <c r="I188">
        <v>17</v>
      </c>
      <c r="J188">
        <v>8.726</v>
      </c>
      <c r="K188" s="172">
        <f t="shared" si="16"/>
        <v>11.285757222222221</v>
      </c>
      <c r="L188" t="s">
        <v>1114</v>
      </c>
      <c r="M188">
        <v>7.014</v>
      </c>
      <c r="N188">
        <v>0.367</v>
      </c>
      <c r="O188" s="1"/>
      <c r="P188" s="1"/>
      <c r="Q188" t="s">
        <v>803</v>
      </c>
      <c r="R188">
        <v>18</v>
      </c>
      <c r="S188">
        <v>8</v>
      </c>
      <c r="T188">
        <v>33.7358</v>
      </c>
      <c r="U188" s="173">
        <f t="shared" si="17"/>
        <v>18.142704388888887</v>
      </c>
      <c r="V188">
        <v>14</v>
      </c>
      <c r="W188">
        <v>17</v>
      </c>
      <c r="X188">
        <v>4.978</v>
      </c>
      <c r="Y188" s="172">
        <f t="shared" si="21"/>
        <v>14.284716111111111</v>
      </c>
      <c r="Z188">
        <v>6.359</v>
      </c>
      <c r="AA188">
        <v>0.179</v>
      </c>
      <c r="AB188" s="1"/>
      <c r="AC188" s="1"/>
      <c r="AD188" t="s">
        <v>990</v>
      </c>
      <c r="AE188">
        <v>18</v>
      </c>
      <c r="AF188">
        <v>12</v>
      </c>
      <c r="AG188">
        <v>35.6903</v>
      </c>
      <c r="AH188" s="173">
        <f t="shared" si="18"/>
        <v>18.20991397222222</v>
      </c>
      <c r="AI188">
        <v>12</v>
      </c>
      <c r="AJ188">
        <v>23</v>
      </c>
      <c r="AK188">
        <v>36.914</v>
      </c>
      <c r="AL188" s="172">
        <f t="shared" si="19"/>
        <v>12.393587222222221</v>
      </c>
      <c r="AM188">
        <v>7.551</v>
      </c>
      <c r="AN188" s="173"/>
      <c r="AP188" s="173">
        <f t="shared" si="22"/>
      </c>
    </row>
    <row r="189" spans="1:42" ht="15.75">
      <c r="A189" t="s">
        <v>191</v>
      </c>
      <c r="B189" t="s">
        <v>394</v>
      </c>
      <c r="C189" t="s">
        <v>602</v>
      </c>
      <c r="D189">
        <v>18</v>
      </c>
      <c r="E189">
        <v>11</v>
      </c>
      <c r="F189">
        <v>54.157</v>
      </c>
      <c r="G189" s="172">
        <f t="shared" si="15"/>
        <v>18.198376944444444</v>
      </c>
      <c r="H189">
        <v>31</v>
      </c>
      <c r="I189">
        <v>24</v>
      </c>
      <c r="J189">
        <v>19.259</v>
      </c>
      <c r="K189" s="172">
        <f t="shared" si="16"/>
        <v>31.40534972222222</v>
      </c>
      <c r="L189" t="s">
        <v>1056</v>
      </c>
      <c r="M189">
        <v>4.995</v>
      </c>
      <c r="N189">
        <v>1.644</v>
      </c>
      <c r="O189" s="1"/>
      <c r="P189" s="1"/>
      <c r="Q189" t="s">
        <v>806</v>
      </c>
      <c r="R189">
        <v>18</v>
      </c>
      <c r="S189">
        <v>5</v>
      </c>
      <c r="T189">
        <v>49.6111</v>
      </c>
      <c r="U189" s="173">
        <f t="shared" si="17"/>
        <v>18.097114194444444</v>
      </c>
      <c r="V189">
        <v>32</v>
      </c>
      <c r="W189">
        <v>13</v>
      </c>
      <c r="X189">
        <v>50.425</v>
      </c>
      <c r="Y189" s="172">
        <f t="shared" si="21"/>
        <v>32.230673611111115</v>
      </c>
      <c r="Z189">
        <v>5.71</v>
      </c>
      <c r="AA189">
        <v>1.16</v>
      </c>
      <c r="AB189" s="1"/>
      <c r="AC189" s="1"/>
      <c r="AD189" t="s">
        <v>991</v>
      </c>
      <c r="AE189">
        <v>18</v>
      </c>
      <c r="AF189">
        <v>7</v>
      </c>
      <c r="AG189">
        <v>1.5392</v>
      </c>
      <c r="AH189" s="173">
        <f t="shared" si="18"/>
        <v>18.117094222222224</v>
      </c>
      <c r="AI189">
        <v>30</v>
      </c>
      <c r="AJ189">
        <v>33</v>
      </c>
      <c r="AK189">
        <v>43.702</v>
      </c>
      <c r="AL189" s="172">
        <f t="shared" si="19"/>
        <v>30.562139444444444</v>
      </c>
      <c r="AM189">
        <v>5.047</v>
      </c>
      <c r="AN189" s="173"/>
      <c r="AP189" s="173">
        <f t="shared" si="22"/>
      </c>
    </row>
    <row r="190" spans="1:42" ht="15.75">
      <c r="A190" t="s">
        <v>192</v>
      </c>
      <c r="B190" t="s">
        <v>395</v>
      </c>
      <c r="C190" t="s">
        <v>603</v>
      </c>
      <c r="D190">
        <v>18</v>
      </c>
      <c r="E190">
        <v>19</v>
      </c>
      <c r="F190">
        <v>51.7095</v>
      </c>
      <c r="G190" s="172">
        <f t="shared" si="15"/>
        <v>18.331030416666668</v>
      </c>
      <c r="H190">
        <v>36</v>
      </c>
      <c r="I190">
        <v>3</v>
      </c>
      <c r="J190">
        <v>52.371</v>
      </c>
      <c r="K190" s="172">
        <f t="shared" si="16"/>
        <v>36.064547499999996</v>
      </c>
      <c r="L190" t="s">
        <v>1100</v>
      </c>
      <c r="M190">
        <v>4.332</v>
      </c>
      <c r="N190">
        <v>1.164</v>
      </c>
      <c r="O190" s="1"/>
      <c r="P190" s="1"/>
      <c r="Q190" t="s">
        <v>807</v>
      </c>
      <c r="R190">
        <v>18</v>
      </c>
      <c r="S190">
        <v>23</v>
      </c>
      <c r="T190">
        <v>57.2803</v>
      </c>
      <c r="U190" s="173">
        <f t="shared" si="17"/>
        <v>18.39924452777778</v>
      </c>
      <c r="V190">
        <v>38</v>
      </c>
      <c r="W190">
        <v>44</v>
      </c>
      <c r="X190">
        <v>21.156</v>
      </c>
      <c r="Y190" s="172">
        <f t="shared" si="21"/>
        <v>38.73921</v>
      </c>
      <c r="Z190">
        <v>6.37</v>
      </c>
      <c r="AA190">
        <v>1.44</v>
      </c>
      <c r="AB190" s="1"/>
      <c r="AC190" s="1"/>
      <c r="AD190" t="s">
        <v>992</v>
      </c>
      <c r="AE190">
        <v>18</v>
      </c>
      <c r="AF190">
        <v>9</v>
      </c>
      <c r="AG190">
        <v>58.9958</v>
      </c>
      <c r="AH190" s="173">
        <f t="shared" si="18"/>
        <v>18.166387722222222</v>
      </c>
      <c r="AI190">
        <v>36</v>
      </c>
      <c r="AJ190">
        <v>27</v>
      </c>
      <c r="AK190">
        <v>58.622</v>
      </c>
      <c r="AL190" s="172">
        <f t="shared" si="19"/>
        <v>36.46628388888889</v>
      </c>
      <c r="AM190">
        <v>5.574</v>
      </c>
      <c r="AN190" s="173"/>
      <c r="AO190" s="178"/>
      <c r="AP190" s="173">
        <f t="shared" si="22"/>
      </c>
    </row>
    <row r="191" spans="1:42" ht="15.75">
      <c r="A191" t="s">
        <v>193</v>
      </c>
      <c r="B191" t="s">
        <v>1339</v>
      </c>
      <c r="C191" t="s">
        <v>604</v>
      </c>
      <c r="D191">
        <v>18</v>
      </c>
      <c r="E191">
        <v>21</v>
      </c>
      <c r="F191">
        <v>31.367</v>
      </c>
      <c r="G191" s="172">
        <f t="shared" si="15"/>
        <v>18.358713055555558</v>
      </c>
      <c r="H191">
        <v>-24</v>
      </c>
      <c r="I191">
        <v>54</v>
      </c>
      <c r="J191">
        <v>54.995</v>
      </c>
      <c r="K191" s="172">
        <f t="shared" si="16"/>
        <v>-24.915276388888888</v>
      </c>
      <c r="L191" t="s">
        <v>1056</v>
      </c>
      <c r="M191">
        <v>6.244</v>
      </c>
      <c r="N191">
        <v>1.889</v>
      </c>
      <c r="O191" s="1"/>
      <c r="P191" s="1"/>
      <c r="Q191" t="s">
        <v>808</v>
      </c>
      <c r="R191">
        <v>18</v>
      </c>
      <c r="S191">
        <v>18</v>
      </c>
      <c r="T191">
        <v>41.7597</v>
      </c>
      <c r="U191" s="173">
        <f t="shared" si="17"/>
        <v>18.31159991666667</v>
      </c>
      <c r="V191">
        <v>-25</v>
      </c>
      <c r="W191">
        <v>36</v>
      </c>
      <c r="X191">
        <v>17.245</v>
      </c>
      <c r="Y191" s="172">
        <f t="shared" si="21"/>
        <v>-25.60479027777778</v>
      </c>
      <c r="Z191">
        <v>6.52</v>
      </c>
      <c r="AA191">
        <v>1.345</v>
      </c>
      <c r="AB191" s="1"/>
      <c r="AC191" s="1"/>
      <c r="AD191" t="s">
        <v>993</v>
      </c>
      <c r="AE191">
        <v>18</v>
      </c>
      <c r="AF191">
        <v>11</v>
      </c>
      <c r="AG191">
        <v>43.333</v>
      </c>
      <c r="AH191" s="173">
        <f t="shared" si="18"/>
        <v>18.195370277777776</v>
      </c>
      <c r="AI191">
        <v>-23</v>
      </c>
      <c r="AJ191">
        <v>42</v>
      </c>
      <c r="AK191">
        <v>4.447</v>
      </c>
      <c r="AL191" s="172">
        <f t="shared" si="19"/>
        <v>-23.701235277777776</v>
      </c>
      <c r="AM191">
        <v>4.978</v>
      </c>
      <c r="AN191" s="175">
        <v>0.529</v>
      </c>
      <c r="AO191" s="176">
        <v>0.496</v>
      </c>
      <c r="AP191" s="173">
        <f t="shared" si="22"/>
      </c>
    </row>
    <row r="192" spans="1:42" ht="15.75">
      <c r="A192" t="s">
        <v>194</v>
      </c>
      <c r="B192" t="s">
        <v>396</v>
      </c>
      <c r="C192" t="s">
        <v>605</v>
      </c>
      <c r="D192">
        <v>18</v>
      </c>
      <c r="E192">
        <v>21</v>
      </c>
      <c r="F192">
        <v>32.6632</v>
      </c>
      <c r="G192" s="172">
        <f t="shared" si="15"/>
        <v>18.359073111111112</v>
      </c>
      <c r="H192">
        <v>49</v>
      </c>
      <c r="I192">
        <v>7</v>
      </c>
      <c r="J192">
        <v>17.737</v>
      </c>
      <c r="K192" s="172">
        <f t="shared" si="16"/>
        <v>49.12159361111111</v>
      </c>
      <c r="L192" t="s">
        <v>1057</v>
      </c>
      <c r="M192">
        <v>5.015</v>
      </c>
      <c r="N192">
        <v>1.628</v>
      </c>
      <c r="O192" s="1"/>
      <c r="P192" s="1"/>
      <c r="Q192" t="s">
        <v>809</v>
      </c>
      <c r="R192">
        <v>18</v>
      </c>
      <c r="S192">
        <v>21</v>
      </c>
      <c r="T192">
        <v>7.1475</v>
      </c>
      <c r="U192" s="173">
        <f t="shared" si="17"/>
        <v>18.35198541666667</v>
      </c>
      <c r="V192">
        <v>49</v>
      </c>
      <c r="W192">
        <v>43</v>
      </c>
      <c r="X192">
        <v>31.676</v>
      </c>
      <c r="Y192" s="172">
        <f t="shared" si="21"/>
        <v>49.72546555555556</v>
      </c>
      <c r="Z192">
        <v>6.398</v>
      </c>
      <c r="AA192">
        <v>1.068</v>
      </c>
      <c r="AB192" s="1"/>
      <c r="AC192" s="1"/>
      <c r="AD192" t="s">
        <v>994</v>
      </c>
      <c r="AE192">
        <v>18</v>
      </c>
      <c r="AF192">
        <v>19</v>
      </c>
      <c r="AG192">
        <v>56.0616</v>
      </c>
      <c r="AH192" s="173">
        <f t="shared" si="18"/>
        <v>18.332239333333334</v>
      </c>
      <c r="AI192">
        <v>51</v>
      </c>
      <c r="AJ192">
        <v>20</v>
      </c>
      <c r="AK192">
        <v>52.162</v>
      </c>
      <c r="AL192" s="172">
        <f t="shared" si="19"/>
        <v>51.34782277777778</v>
      </c>
      <c r="AM192">
        <v>6.29</v>
      </c>
      <c r="AN192" s="174"/>
      <c r="AP192" s="173">
        <f t="shared" si="22"/>
      </c>
    </row>
    <row r="193" spans="1:42" ht="15.75">
      <c r="A193" t="s">
        <v>195</v>
      </c>
      <c r="B193" t="s">
        <v>397</v>
      </c>
      <c r="C193" t="s">
        <v>606</v>
      </c>
      <c r="D193">
        <v>18</v>
      </c>
      <c r="E193">
        <v>25</v>
      </c>
      <c r="F193">
        <v>38.7989</v>
      </c>
      <c r="G193" s="172">
        <f t="shared" si="15"/>
        <v>18.42744413888889</v>
      </c>
      <c r="H193">
        <v>8</v>
      </c>
      <c r="I193">
        <v>1</v>
      </c>
      <c r="J193">
        <v>55.223</v>
      </c>
      <c r="K193" s="172">
        <f t="shared" si="16"/>
        <v>8.03200638888889</v>
      </c>
      <c r="L193" t="s">
        <v>1243</v>
      </c>
      <c r="M193">
        <v>5.643</v>
      </c>
      <c r="N193">
        <v>0.914</v>
      </c>
      <c r="O193" s="1"/>
      <c r="P193" s="1"/>
      <c r="Q193" t="s">
        <v>810</v>
      </c>
      <c r="R193">
        <v>18</v>
      </c>
      <c r="S193">
        <v>19</v>
      </c>
      <c r="T193">
        <v>9.5366</v>
      </c>
      <c r="U193" s="173">
        <f t="shared" si="17"/>
        <v>18.31931572222222</v>
      </c>
      <c r="V193">
        <v>7</v>
      </c>
      <c r="W193">
        <v>15</v>
      </c>
      <c r="X193">
        <v>35.16</v>
      </c>
      <c r="Y193" s="172">
        <f t="shared" si="21"/>
        <v>7.259766666666667</v>
      </c>
      <c r="Z193">
        <v>5.396</v>
      </c>
      <c r="AA193">
        <v>1.077</v>
      </c>
      <c r="AB193" s="1"/>
      <c r="AC193" s="1"/>
      <c r="AD193" t="s">
        <v>995</v>
      </c>
      <c r="AE193">
        <v>18</v>
      </c>
      <c r="AF193">
        <v>22</v>
      </c>
      <c r="AG193">
        <v>18.0274</v>
      </c>
      <c r="AH193" s="173">
        <f t="shared" si="18"/>
        <v>18.371674277777778</v>
      </c>
      <c r="AI193">
        <v>7</v>
      </c>
      <c r="AJ193">
        <v>32</v>
      </c>
      <c r="AK193">
        <v>56.147</v>
      </c>
      <c r="AL193" s="172">
        <f t="shared" si="19"/>
        <v>7.548929722222222</v>
      </c>
      <c r="AM193">
        <v>7.199</v>
      </c>
      <c r="AN193" s="173"/>
      <c r="AP193" s="173">
        <f t="shared" si="22"/>
      </c>
    </row>
    <row r="194" spans="1:42" ht="15.75">
      <c r="A194" t="s">
        <v>196</v>
      </c>
      <c r="B194" t="s">
        <v>398</v>
      </c>
      <c r="C194" t="s">
        <v>607</v>
      </c>
      <c r="D194">
        <v>18</v>
      </c>
      <c r="E194">
        <v>27</v>
      </c>
      <c r="F194">
        <v>12.5084</v>
      </c>
      <c r="G194" s="172">
        <f t="shared" si="15"/>
        <v>18.453474555555555</v>
      </c>
      <c r="H194">
        <v>0</v>
      </c>
      <c r="I194">
        <v>11</v>
      </c>
      <c r="J194">
        <v>45.99</v>
      </c>
      <c r="K194" s="172">
        <f t="shared" si="16"/>
        <v>0.19610833333333333</v>
      </c>
      <c r="L194" t="s">
        <v>1244</v>
      </c>
      <c r="M194">
        <v>5.215</v>
      </c>
      <c r="N194">
        <v>0.49</v>
      </c>
      <c r="O194" s="1"/>
      <c r="P194" s="1"/>
      <c r="Q194" t="s">
        <v>811</v>
      </c>
      <c r="R194">
        <v>18</v>
      </c>
      <c r="S194">
        <v>29</v>
      </c>
      <c r="T194">
        <v>40.9798</v>
      </c>
      <c r="U194" s="173">
        <f t="shared" si="17"/>
        <v>18.494716611111112</v>
      </c>
      <c r="V194">
        <v>-1</v>
      </c>
      <c r="W194">
        <v>59</v>
      </c>
      <c r="X194">
        <v>7.108</v>
      </c>
      <c r="Y194" s="172">
        <f t="shared" si="21"/>
        <v>-1.985307777777778</v>
      </c>
      <c r="Z194">
        <v>5.403</v>
      </c>
      <c r="AA194">
        <v>0.962</v>
      </c>
      <c r="AB194" s="1"/>
      <c r="AC194" s="1"/>
      <c r="AD194" t="s">
        <v>996</v>
      </c>
      <c r="AE194">
        <v>18</v>
      </c>
      <c r="AF194">
        <v>31</v>
      </c>
      <c r="AG194">
        <v>56.9944</v>
      </c>
      <c r="AH194" s="173">
        <f t="shared" si="18"/>
        <v>18.532498444444442</v>
      </c>
      <c r="AI194">
        <v>-1</v>
      </c>
      <c r="AJ194">
        <v>0</v>
      </c>
      <c r="AK194">
        <v>10.719</v>
      </c>
      <c r="AL194" s="172">
        <f t="shared" si="19"/>
        <v>-1.0029775</v>
      </c>
      <c r="AM194">
        <v>5.936</v>
      </c>
      <c r="AP194" s="173">
        <f t="shared" si="22"/>
      </c>
    </row>
    <row r="195" spans="1:42" ht="15.75">
      <c r="A195" t="s">
        <v>197</v>
      </c>
      <c r="B195" t="s">
        <v>399</v>
      </c>
      <c r="C195" t="s">
        <v>608</v>
      </c>
      <c r="D195">
        <v>18</v>
      </c>
      <c r="E195">
        <v>30</v>
      </c>
      <c r="F195">
        <v>16.2381</v>
      </c>
      <c r="G195" s="172">
        <f t="shared" si="15"/>
        <v>18.50451058333333</v>
      </c>
      <c r="H195">
        <v>21</v>
      </c>
      <c r="I195">
        <v>52</v>
      </c>
      <c r="J195">
        <v>0.621</v>
      </c>
      <c r="K195" s="172">
        <f t="shared" si="16"/>
        <v>21.86683916666667</v>
      </c>
      <c r="L195" t="s">
        <v>1115</v>
      </c>
      <c r="M195">
        <v>7.235</v>
      </c>
      <c r="N195">
        <v>0.735</v>
      </c>
      <c r="O195" s="1"/>
      <c r="P195" s="1"/>
      <c r="Q195" t="s">
        <v>812</v>
      </c>
      <c r="R195">
        <v>18</v>
      </c>
      <c r="S195">
        <v>30</v>
      </c>
      <c r="T195">
        <v>58.9819</v>
      </c>
      <c r="U195" s="173">
        <f t="shared" si="17"/>
        <v>18.516383861111112</v>
      </c>
      <c r="V195">
        <v>21</v>
      </c>
      <c r="W195">
        <v>39</v>
      </c>
      <c r="X195">
        <v>16.694</v>
      </c>
      <c r="Y195" s="172">
        <f t="shared" si="21"/>
        <v>21.65463722222222</v>
      </c>
      <c r="Z195">
        <v>7.405</v>
      </c>
      <c r="AA195">
        <v>1.069</v>
      </c>
      <c r="AB195" s="1"/>
      <c r="AC195" s="1"/>
      <c r="AD195" t="s">
        <v>997</v>
      </c>
      <c r="AE195">
        <v>18</v>
      </c>
      <c r="AF195">
        <v>29</v>
      </c>
      <c r="AG195">
        <v>17.0319</v>
      </c>
      <c r="AH195" s="173">
        <f t="shared" si="18"/>
        <v>18.488064416666667</v>
      </c>
      <c r="AI195">
        <v>21</v>
      </c>
      <c r="AJ195">
        <v>48</v>
      </c>
      <c r="AK195">
        <v>52.912</v>
      </c>
      <c r="AL195" s="172">
        <f t="shared" si="19"/>
        <v>21.814697777777777</v>
      </c>
      <c r="AM195">
        <v>8.858</v>
      </c>
      <c r="AN195" s="173"/>
      <c r="AP195" s="173">
        <f t="shared" si="22"/>
      </c>
    </row>
    <row r="196" spans="1:42" ht="15.75">
      <c r="A196" t="s">
        <v>198</v>
      </c>
      <c r="B196" t="s">
        <v>400</v>
      </c>
      <c r="C196" t="s">
        <v>609</v>
      </c>
      <c r="D196">
        <v>18</v>
      </c>
      <c r="E196">
        <v>38</v>
      </c>
      <c r="F196">
        <v>6.4769</v>
      </c>
      <c r="G196" s="172">
        <f t="shared" si="15"/>
        <v>18.63513247222222</v>
      </c>
      <c r="H196">
        <v>39</v>
      </c>
      <c r="I196">
        <v>40</v>
      </c>
      <c r="J196">
        <v>5.975</v>
      </c>
      <c r="K196" s="172">
        <f t="shared" si="16"/>
        <v>39.668326388888886</v>
      </c>
      <c r="L196" t="s">
        <v>1116</v>
      </c>
      <c r="M196">
        <v>6.052</v>
      </c>
      <c r="N196">
        <v>1.635</v>
      </c>
      <c r="O196" s="1"/>
      <c r="P196" s="1"/>
      <c r="Q196" t="s">
        <v>813</v>
      </c>
      <c r="R196">
        <v>18</v>
      </c>
      <c r="S196">
        <v>39</v>
      </c>
      <c r="T196">
        <v>33.0369</v>
      </c>
      <c r="U196" s="173">
        <f t="shared" si="17"/>
        <v>18.659176916666667</v>
      </c>
      <c r="V196">
        <v>40</v>
      </c>
      <c r="W196">
        <v>56</v>
      </c>
      <c r="X196">
        <v>6.214</v>
      </c>
      <c r="Y196" s="172">
        <f t="shared" si="21"/>
        <v>40.93505944444444</v>
      </c>
      <c r="Z196">
        <v>6.25</v>
      </c>
      <c r="AA196">
        <v>-0.06</v>
      </c>
      <c r="AB196" s="1"/>
      <c r="AC196" s="1"/>
      <c r="AD196" t="s">
        <v>998</v>
      </c>
      <c r="AE196">
        <v>18</v>
      </c>
      <c r="AF196">
        <v>40</v>
      </c>
      <c r="AG196">
        <v>12.1999</v>
      </c>
      <c r="AH196" s="173">
        <f t="shared" si="18"/>
        <v>18.67005552777778</v>
      </c>
      <c r="AI196">
        <v>38</v>
      </c>
      <c r="AJ196">
        <v>22</v>
      </c>
      <c r="AK196">
        <v>1.902</v>
      </c>
      <c r="AL196" s="172">
        <f t="shared" si="19"/>
        <v>38.367195</v>
      </c>
      <c r="AM196">
        <v>6.45</v>
      </c>
      <c r="AN196" s="173"/>
      <c r="AP196" s="173">
        <f t="shared" si="22"/>
      </c>
    </row>
    <row r="197" spans="1:42" ht="15.75">
      <c r="A197" t="s">
        <v>199</v>
      </c>
      <c r="B197" t="s">
        <v>401</v>
      </c>
      <c r="C197" t="s">
        <v>610</v>
      </c>
      <c r="D197">
        <v>18</v>
      </c>
      <c r="E197">
        <v>42</v>
      </c>
      <c r="F197">
        <v>16.4268</v>
      </c>
      <c r="G197" s="172">
        <f aca="true" t="shared" si="23" ref="G197:G261">D197+E197/60+F197/3600</f>
        <v>18.704563</v>
      </c>
      <c r="H197">
        <v>-9</v>
      </c>
      <c r="I197">
        <v>3</v>
      </c>
      <c r="J197">
        <v>9.175</v>
      </c>
      <c r="K197" s="172">
        <f aca="true" t="shared" si="24" ref="K197:K261">IF(H197&lt;0,H197-I197/60-J197/3600,H197+I197/60+J197/3600)</f>
        <v>-9.052548611111112</v>
      </c>
      <c r="L197" t="s">
        <v>1117</v>
      </c>
      <c r="M197">
        <v>4.719</v>
      </c>
      <c r="N197">
        <v>0.358</v>
      </c>
      <c r="O197" s="1"/>
      <c r="P197" s="1"/>
      <c r="Q197" t="s">
        <v>814</v>
      </c>
      <c r="R197">
        <v>18</v>
      </c>
      <c r="S197">
        <v>50</v>
      </c>
      <c r="T197">
        <v>58.5088</v>
      </c>
      <c r="U197" s="173">
        <f aca="true" t="shared" si="25" ref="U197:U261">R197+S197/60+T197/3600</f>
        <v>18.849585777777776</v>
      </c>
      <c r="V197">
        <v>-9</v>
      </c>
      <c r="W197">
        <v>46</v>
      </c>
      <c r="X197">
        <v>26.744</v>
      </c>
      <c r="Y197" s="172">
        <f t="shared" si="21"/>
        <v>-9.774095555555556</v>
      </c>
      <c r="Z197">
        <v>5.827</v>
      </c>
      <c r="AA197">
        <v>0.605</v>
      </c>
      <c r="AB197" s="1"/>
      <c r="AC197" s="1"/>
      <c r="AD197" t="s">
        <v>999</v>
      </c>
      <c r="AE197">
        <v>18</v>
      </c>
      <c r="AF197">
        <v>43</v>
      </c>
      <c r="AG197">
        <v>51.2342</v>
      </c>
      <c r="AH197" s="173">
        <f aca="true" t="shared" si="26" ref="AH197:AH261">AE197+AF197/60+AG197/3600</f>
        <v>18.73089838888889</v>
      </c>
      <c r="AI197">
        <v>-6</v>
      </c>
      <c r="AJ197">
        <v>49</v>
      </c>
      <c r="AK197">
        <v>5.227</v>
      </c>
      <c r="AL197" s="172">
        <f aca="true" t="shared" si="27" ref="AL197:AL261">IF(AI197&lt;0,AI197-AJ197/60-AK197/3600,AI197+AJ197/60+AK197/3600)</f>
        <v>-6.818118611111111</v>
      </c>
      <c r="AM197">
        <v>6.306</v>
      </c>
      <c r="AP197" s="173">
        <f t="shared" si="22"/>
      </c>
    </row>
    <row r="198" spans="1:42" ht="15.75">
      <c r="A198" t="s">
        <v>200</v>
      </c>
      <c r="B198" t="s">
        <v>402</v>
      </c>
      <c r="C198" t="s">
        <v>611</v>
      </c>
      <c r="D198">
        <v>18</v>
      </c>
      <c r="E198">
        <v>42</v>
      </c>
      <c r="F198">
        <v>55.0993</v>
      </c>
      <c r="G198" s="172">
        <f t="shared" si="23"/>
        <v>18.71530536111111</v>
      </c>
      <c r="H198">
        <v>-19</v>
      </c>
      <c r="I198">
        <v>17</v>
      </c>
      <c r="J198">
        <v>3.154</v>
      </c>
      <c r="K198" s="172">
        <f t="shared" si="24"/>
        <v>-19.284209444444446</v>
      </c>
      <c r="L198" t="s">
        <v>1062</v>
      </c>
      <c r="M198">
        <v>6.32</v>
      </c>
      <c r="N198">
        <v>1.731</v>
      </c>
      <c r="O198" s="1"/>
      <c r="P198" s="1"/>
      <c r="Q198" t="s">
        <v>815</v>
      </c>
      <c r="R198">
        <v>18</v>
      </c>
      <c r="S198">
        <v>46</v>
      </c>
      <c r="T198">
        <v>20.6087</v>
      </c>
      <c r="U198" s="173">
        <f t="shared" si="25"/>
        <v>18.772391305555555</v>
      </c>
      <c r="V198">
        <v>-22</v>
      </c>
      <c r="W198">
        <v>23</v>
      </c>
      <c r="X198">
        <v>31.834</v>
      </c>
      <c r="Y198" s="172">
        <f aca="true" t="shared" si="28" ref="Y198:Y262">IF(V198&lt;0,V198-W198/60-X198/3600,V198+W198/60+X198/3600)</f>
        <v>-22.392176111111112</v>
      </c>
      <c r="Z198">
        <v>5.382</v>
      </c>
      <c r="AA198">
        <v>1.615</v>
      </c>
      <c r="AB198" s="1"/>
      <c r="AC198" s="1"/>
      <c r="AD198" t="s">
        <v>1000</v>
      </c>
      <c r="AE198">
        <v>18</v>
      </c>
      <c r="AF198">
        <v>45</v>
      </c>
      <c r="AG198">
        <v>18.6581</v>
      </c>
      <c r="AH198" s="173">
        <f t="shared" si="26"/>
        <v>18.755182805555556</v>
      </c>
      <c r="AI198">
        <v>-21</v>
      </c>
      <c r="AJ198">
        <v>0</v>
      </c>
      <c r="AK198">
        <v>5.815</v>
      </c>
      <c r="AL198" s="172">
        <f t="shared" si="27"/>
        <v>-21.001615277777777</v>
      </c>
      <c r="AM198">
        <v>6.356</v>
      </c>
      <c r="AN198" s="175">
        <v>0.268</v>
      </c>
      <c r="AO198" s="176">
        <v>0.252</v>
      </c>
      <c r="AP198" s="173">
        <f t="shared" si="22"/>
      </c>
    </row>
    <row r="199" spans="1:42" ht="15.75">
      <c r="A199" t="s">
        <v>202</v>
      </c>
      <c r="B199" t="s">
        <v>404</v>
      </c>
      <c r="C199" t="s">
        <v>613</v>
      </c>
      <c r="D199">
        <v>18</v>
      </c>
      <c r="E199">
        <v>43</v>
      </c>
      <c r="F199">
        <v>16.5705</v>
      </c>
      <c r="G199" s="172">
        <f t="shared" si="23"/>
        <v>18.72126958333333</v>
      </c>
      <c r="H199">
        <v>39</v>
      </c>
      <c r="I199">
        <v>18</v>
      </c>
      <c r="J199">
        <v>0.239</v>
      </c>
      <c r="K199" s="172">
        <f t="shared" si="24"/>
        <v>39.30006638888889</v>
      </c>
      <c r="L199" t="s">
        <v>1073</v>
      </c>
      <c r="M199">
        <v>6.446</v>
      </c>
      <c r="N199">
        <v>1.59</v>
      </c>
      <c r="O199" s="1"/>
      <c r="P199" s="1"/>
      <c r="Q199" t="s">
        <v>816</v>
      </c>
      <c r="R199">
        <v>18</v>
      </c>
      <c r="S199">
        <v>54</v>
      </c>
      <c r="T199">
        <v>52.1771</v>
      </c>
      <c r="U199" s="173">
        <f t="shared" si="25"/>
        <v>18.91449363888889</v>
      </c>
      <c r="V199">
        <v>41</v>
      </c>
      <c r="W199">
        <v>36</v>
      </c>
      <c r="X199">
        <v>9.801</v>
      </c>
      <c r="Y199" s="172">
        <f t="shared" si="28"/>
        <v>41.6027225</v>
      </c>
      <c r="Z199">
        <v>5.443</v>
      </c>
      <c r="AA199">
        <v>1.042</v>
      </c>
      <c r="AB199" s="1"/>
      <c r="AC199" s="1"/>
      <c r="AD199" t="s">
        <v>1001</v>
      </c>
      <c r="AE199">
        <v>18</v>
      </c>
      <c r="AF199">
        <v>55</v>
      </c>
      <c r="AG199">
        <v>35.7177</v>
      </c>
      <c r="AH199" s="173">
        <f t="shared" si="26"/>
        <v>18.926588250000002</v>
      </c>
      <c r="AI199">
        <v>42</v>
      </c>
      <c r="AJ199">
        <v>3</v>
      </c>
      <c r="AK199">
        <v>37.01</v>
      </c>
      <c r="AL199" s="172">
        <f t="shared" si="27"/>
        <v>42.06028055555555</v>
      </c>
      <c r="AM199">
        <v>6.5</v>
      </c>
      <c r="AN199" s="173"/>
      <c r="AP199" s="173">
        <f t="shared" si="22"/>
      </c>
    </row>
    <row r="200" spans="1:42" ht="15.75">
      <c r="A200" t="s">
        <v>201</v>
      </c>
      <c r="B200" t="s">
        <v>403</v>
      </c>
      <c r="C200" t="s">
        <v>612</v>
      </c>
      <c r="D200">
        <v>18</v>
      </c>
      <c r="E200">
        <v>46</v>
      </c>
      <c r="F200">
        <v>1.1469</v>
      </c>
      <c r="G200" s="172">
        <f t="shared" si="23"/>
        <v>18.766985249999998</v>
      </c>
      <c r="H200">
        <v>-19</v>
      </c>
      <c r="I200">
        <v>36</v>
      </c>
      <c r="J200">
        <v>22.884</v>
      </c>
      <c r="K200" s="172">
        <f t="shared" si="24"/>
        <v>-19.606356666666667</v>
      </c>
      <c r="L200" t="s">
        <v>1118</v>
      </c>
      <c r="M200">
        <v>6.42</v>
      </c>
      <c r="N200">
        <v>1.65</v>
      </c>
      <c r="O200" s="1"/>
      <c r="P200" s="1"/>
      <c r="Q200" t="s">
        <v>815</v>
      </c>
      <c r="R200">
        <v>18</v>
      </c>
      <c r="S200">
        <v>46</v>
      </c>
      <c r="T200">
        <v>20.6087</v>
      </c>
      <c r="U200" s="173">
        <f t="shared" si="25"/>
        <v>18.772391305555555</v>
      </c>
      <c r="V200">
        <v>-22</v>
      </c>
      <c r="W200">
        <v>23</v>
      </c>
      <c r="X200">
        <v>31.834</v>
      </c>
      <c r="Y200" s="172">
        <f t="shared" si="28"/>
        <v>-22.392176111111112</v>
      </c>
      <c r="Z200">
        <v>5.382</v>
      </c>
      <c r="AA200">
        <v>1.615</v>
      </c>
      <c r="AB200" s="1"/>
      <c r="AC200" s="1"/>
      <c r="AD200" t="s">
        <v>1000</v>
      </c>
      <c r="AE200">
        <v>18</v>
      </c>
      <c r="AF200">
        <v>45</v>
      </c>
      <c r="AG200">
        <v>18.6581</v>
      </c>
      <c r="AH200" s="173">
        <f t="shared" si="26"/>
        <v>18.755182805555556</v>
      </c>
      <c r="AI200">
        <v>-21</v>
      </c>
      <c r="AJ200">
        <v>0</v>
      </c>
      <c r="AK200">
        <v>5.815</v>
      </c>
      <c r="AL200" s="172">
        <f t="shared" si="27"/>
        <v>-21.001615277777777</v>
      </c>
      <c r="AM200">
        <v>6.356</v>
      </c>
      <c r="AN200" s="175">
        <v>0.268</v>
      </c>
      <c r="AO200" s="176">
        <v>0.252</v>
      </c>
      <c r="AP200" s="173">
        <f t="shared" si="22"/>
      </c>
    </row>
    <row r="201" spans="1:42" ht="15.75">
      <c r="A201" t="s">
        <v>204</v>
      </c>
      <c r="B201" t="s">
        <v>406</v>
      </c>
      <c r="C201" t="s">
        <v>615</v>
      </c>
      <c r="D201">
        <v>18</v>
      </c>
      <c r="E201">
        <v>46</v>
      </c>
      <c r="F201">
        <v>43.088</v>
      </c>
      <c r="G201" s="172">
        <f t="shared" si="23"/>
        <v>18.778635555555553</v>
      </c>
      <c r="H201">
        <v>52</v>
      </c>
      <c r="I201">
        <v>59</v>
      </c>
      <c r="J201">
        <v>16.657</v>
      </c>
      <c r="K201" s="172">
        <f t="shared" si="24"/>
        <v>52.98796027777778</v>
      </c>
      <c r="L201" t="s">
        <v>1245</v>
      </c>
      <c r="M201">
        <v>5.905</v>
      </c>
      <c r="N201">
        <v>-0.079</v>
      </c>
      <c r="O201" s="1"/>
      <c r="P201" s="1"/>
      <c r="Q201" t="s">
        <v>818</v>
      </c>
      <c r="R201">
        <v>18</v>
      </c>
      <c r="S201">
        <v>43</v>
      </c>
      <c r="T201">
        <v>29.0135</v>
      </c>
      <c r="U201" s="173">
        <f t="shared" si="25"/>
        <v>18.72472597222222</v>
      </c>
      <c r="V201">
        <v>53</v>
      </c>
      <c r="W201">
        <v>52</v>
      </c>
      <c r="X201">
        <v>18.361</v>
      </c>
      <c r="Y201" s="172">
        <f t="shared" si="28"/>
        <v>53.871766944444445</v>
      </c>
      <c r="Z201">
        <v>6.205</v>
      </c>
      <c r="AA201">
        <v>0.075</v>
      </c>
      <c r="AB201" s="1"/>
      <c r="AC201" s="1"/>
      <c r="AD201" t="s">
        <v>1003</v>
      </c>
      <c r="AE201">
        <v>18</v>
      </c>
      <c r="AF201">
        <v>32</v>
      </c>
      <c r="AG201">
        <v>11.3789</v>
      </c>
      <c r="AH201" s="173">
        <f t="shared" si="26"/>
        <v>18.53649413888889</v>
      </c>
      <c r="AI201">
        <v>52</v>
      </c>
      <c r="AJ201">
        <v>6</v>
      </c>
      <c r="AK201">
        <v>55.932</v>
      </c>
      <c r="AL201" s="172">
        <f t="shared" si="27"/>
        <v>52.11553666666667</v>
      </c>
      <c r="AM201">
        <v>6.566</v>
      </c>
      <c r="AN201" s="173"/>
      <c r="AP201" s="173">
        <f t="shared" si="22"/>
      </c>
    </row>
    <row r="202" spans="1:42" ht="15.75">
      <c r="A202" t="s">
        <v>203</v>
      </c>
      <c r="B202" t="s">
        <v>405</v>
      </c>
      <c r="C202" t="s">
        <v>614</v>
      </c>
      <c r="D202">
        <v>18</v>
      </c>
      <c r="E202">
        <v>47</v>
      </c>
      <c r="F202">
        <v>28.9503</v>
      </c>
      <c r="G202" s="172">
        <f t="shared" si="23"/>
        <v>18.791375083333335</v>
      </c>
      <c r="H202">
        <v>-5</v>
      </c>
      <c r="I202">
        <v>42</v>
      </c>
      <c r="J202">
        <v>18.529</v>
      </c>
      <c r="K202" s="172">
        <f t="shared" si="24"/>
        <v>-5.7051469444444445</v>
      </c>
      <c r="L202" t="s">
        <v>1087</v>
      </c>
      <c r="M202">
        <v>5.162</v>
      </c>
      <c r="N202">
        <v>1.447</v>
      </c>
      <c r="O202" s="187">
        <v>0.702</v>
      </c>
      <c r="P202" s="187">
        <v>0.714</v>
      </c>
      <c r="Q202" t="s">
        <v>817</v>
      </c>
      <c r="R202">
        <v>18</v>
      </c>
      <c r="S202">
        <v>49</v>
      </c>
      <c r="T202">
        <v>40.9553</v>
      </c>
      <c r="U202" s="173">
        <f t="shared" si="25"/>
        <v>18.828043138888887</v>
      </c>
      <c r="V202">
        <v>-5</v>
      </c>
      <c r="W202">
        <v>54</v>
      </c>
      <c r="X202">
        <v>46.305</v>
      </c>
      <c r="Y202" s="172">
        <f t="shared" si="28"/>
        <v>-5.9128625</v>
      </c>
      <c r="Z202">
        <v>5.959</v>
      </c>
      <c r="AA202">
        <v>1.626</v>
      </c>
      <c r="AB202" s="1"/>
      <c r="AC202" s="1"/>
      <c r="AD202" t="s">
        <v>1002</v>
      </c>
      <c r="AE202">
        <v>18</v>
      </c>
      <c r="AF202">
        <v>46</v>
      </c>
      <c r="AG202">
        <v>2.0861</v>
      </c>
      <c r="AH202" s="173">
        <f t="shared" si="26"/>
        <v>18.767246138888886</v>
      </c>
      <c r="AI202">
        <v>-6</v>
      </c>
      <c r="AJ202">
        <v>15</v>
      </c>
      <c r="AK202">
        <v>7.292</v>
      </c>
      <c r="AL202" s="172">
        <f t="shared" si="27"/>
        <v>-6.252025555555556</v>
      </c>
      <c r="AM202">
        <v>7.864</v>
      </c>
      <c r="AN202" s="173"/>
      <c r="AP202" s="173">
        <f t="shared" si="22"/>
      </c>
    </row>
    <row r="203" spans="1:42" ht="15.75">
      <c r="A203" t="s">
        <v>206</v>
      </c>
      <c r="B203" t="s">
        <v>408</v>
      </c>
      <c r="C203" t="s">
        <v>617</v>
      </c>
      <c r="D203">
        <v>18</v>
      </c>
      <c r="E203">
        <v>55</v>
      </c>
      <c r="F203">
        <v>20.1013</v>
      </c>
      <c r="G203" s="172">
        <f t="shared" si="23"/>
        <v>18.92225036111111</v>
      </c>
      <c r="H203">
        <v>43</v>
      </c>
      <c r="I203">
        <v>56</v>
      </c>
      <c r="J203">
        <v>45.919</v>
      </c>
      <c r="K203" s="172">
        <f t="shared" si="24"/>
        <v>43.94608861111111</v>
      </c>
      <c r="L203" t="s">
        <v>1059</v>
      </c>
      <c r="M203">
        <v>4.042</v>
      </c>
      <c r="N203">
        <v>1.588</v>
      </c>
      <c r="O203" s="1"/>
      <c r="P203" s="1"/>
      <c r="Q203" t="s">
        <v>816</v>
      </c>
      <c r="R203">
        <v>18</v>
      </c>
      <c r="S203">
        <v>54</v>
      </c>
      <c r="T203">
        <v>52.1771</v>
      </c>
      <c r="U203" s="173">
        <f t="shared" si="25"/>
        <v>18.91449363888889</v>
      </c>
      <c r="V203">
        <v>41</v>
      </c>
      <c r="W203">
        <v>36</v>
      </c>
      <c r="X203">
        <v>9.801</v>
      </c>
      <c r="Y203" s="172">
        <f t="shared" si="28"/>
        <v>41.6027225</v>
      </c>
      <c r="Z203">
        <v>5.443</v>
      </c>
      <c r="AA203">
        <v>1.042</v>
      </c>
      <c r="AB203" s="1"/>
      <c r="AC203" s="1"/>
      <c r="AD203" t="s">
        <v>1001</v>
      </c>
      <c r="AE203">
        <v>18</v>
      </c>
      <c r="AF203">
        <v>55</v>
      </c>
      <c r="AG203">
        <v>35.7177</v>
      </c>
      <c r="AH203" s="173">
        <f t="shared" si="26"/>
        <v>18.926588250000002</v>
      </c>
      <c r="AI203">
        <v>42</v>
      </c>
      <c r="AJ203">
        <v>3</v>
      </c>
      <c r="AK203">
        <v>37.01</v>
      </c>
      <c r="AL203" s="172">
        <f t="shared" si="27"/>
        <v>42.06028055555555</v>
      </c>
      <c r="AM203">
        <v>6.5</v>
      </c>
      <c r="AN203" s="173"/>
      <c r="AP203" s="173">
        <f t="shared" si="22"/>
      </c>
    </row>
    <row r="204" spans="1:42" ht="15.75">
      <c r="A204" t="s">
        <v>205</v>
      </c>
      <c r="B204" t="s">
        <v>407</v>
      </c>
      <c r="C204" t="s">
        <v>616</v>
      </c>
      <c r="D204">
        <v>18</v>
      </c>
      <c r="E204">
        <v>55</v>
      </c>
      <c r="F204">
        <v>27.4459</v>
      </c>
      <c r="G204" s="172">
        <f t="shared" si="23"/>
        <v>18.924290527777778</v>
      </c>
      <c r="H204">
        <v>6</v>
      </c>
      <c r="I204">
        <v>36</v>
      </c>
      <c r="J204">
        <v>55.043</v>
      </c>
      <c r="K204" s="172">
        <f t="shared" si="24"/>
        <v>6.615289722222222</v>
      </c>
      <c r="L204" t="s">
        <v>1119</v>
      </c>
      <c r="M204">
        <v>5.571</v>
      </c>
      <c r="N204">
        <v>1.04</v>
      </c>
      <c r="O204" s="1"/>
      <c r="P204" s="1"/>
      <c r="Q204" t="s">
        <v>819</v>
      </c>
      <c r="R204">
        <v>18</v>
      </c>
      <c r="S204">
        <v>58</v>
      </c>
      <c r="T204">
        <v>23.705</v>
      </c>
      <c r="U204" s="173">
        <f t="shared" si="25"/>
        <v>18.973251388888887</v>
      </c>
      <c r="V204">
        <v>6</v>
      </c>
      <c r="W204">
        <v>14</v>
      </c>
      <c r="X204">
        <v>23.744</v>
      </c>
      <c r="Y204" s="172">
        <f t="shared" si="28"/>
        <v>6.239928888888889</v>
      </c>
      <c r="Z204">
        <v>6.205</v>
      </c>
      <c r="AA204">
        <v>0.465</v>
      </c>
      <c r="AB204" s="1"/>
      <c r="AC204" s="1"/>
      <c r="AD204" t="s">
        <v>1004</v>
      </c>
      <c r="AE204">
        <v>18</v>
      </c>
      <c r="AF204">
        <v>48</v>
      </c>
      <c r="AG204">
        <v>2.6654</v>
      </c>
      <c r="AH204" s="173">
        <f t="shared" si="26"/>
        <v>18.80074038888889</v>
      </c>
      <c r="AI204">
        <v>4</v>
      </c>
      <c r="AJ204">
        <v>14</v>
      </c>
      <c r="AK204">
        <v>29.119</v>
      </c>
      <c r="AL204" s="172">
        <f t="shared" si="27"/>
        <v>4.241421944444444</v>
      </c>
      <c r="AM204">
        <v>6.2</v>
      </c>
      <c r="AN204" s="173"/>
      <c r="AP204" s="173">
        <f t="shared" si="22"/>
      </c>
    </row>
    <row r="205" spans="1:42" ht="15.75">
      <c r="A205" t="s">
        <v>1465</v>
      </c>
      <c r="B205" t="s">
        <v>1466</v>
      </c>
      <c r="C205" t="s">
        <v>1467</v>
      </c>
      <c r="D205">
        <v>19</v>
      </c>
      <c r="E205">
        <v>2</v>
      </c>
      <c r="F205">
        <v>54.5</v>
      </c>
      <c r="G205" s="172">
        <f t="shared" si="23"/>
        <v>19.048472222222223</v>
      </c>
      <c r="H205">
        <v>-3</v>
      </c>
      <c r="I205">
        <v>41</v>
      </c>
      <c r="J205">
        <v>56</v>
      </c>
      <c r="K205" s="172">
        <f t="shared" si="24"/>
        <v>-3.6988888888888893</v>
      </c>
      <c r="L205" t="s">
        <v>1468</v>
      </c>
      <c r="M205">
        <v>5.421</v>
      </c>
      <c r="N205">
        <v>-0.002</v>
      </c>
      <c r="O205" s="1"/>
      <c r="P205" s="1"/>
      <c r="Q205" t="s">
        <v>1469</v>
      </c>
      <c r="R205">
        <v>19</v>
      </c>
      <c r="S205">
        <v>26</v>
      </c>
      <c r="T205">
        <v>31.1</v>
      </c>
      <c r="U205" s="173">
        <f t="shared" si="25"/>
        <v>19.441972222222223</v>
      </c>
      <c r="V205">
        <v>0</v>
      </c>
      <c r="W205">
        <v>20</v>
      </c>
      <c r="X205">
        <v>19</v>
      </c>
      <c r="Y205" s="172">
        <f t="shared" si="28"/>
        <v>0.3386111111111111</v>
      </c>
      <c r="Z205">
        <v>4.66</v>
      </c>
      <c r="AA205">
        <v>0.593</v>
      </c>
      <c r="AB205" s="1"/>
      <c r="AC205" s="1"/>
      <c r="AD205" t="s">
        <v>1470</v>
      </c>
      <c r="AE205">
        <v>18</v>
      </c>
      <c r="AF205">
        <v>44</v>
      </c>
      <c r="AG205">
        <v>49.9</v>
      </c>
      <c r="AH205" s="173">
        <f t="shared" si="26"/>
        <v>18.747194444444446</v>
      </c>
      <c r="AI205">
        <v>2</v>
      </c>
      <c r="AJ205">
        <v>3</v>
      </c>
      <c r="AK205">
        <v>36</v>
      </c>
      <c r="AL205" s="172">
        <f t="shared" si="27"/>
        <v>2.0599999999999996</v>
      </c>
      <c r="AM205">
        <v>5.016</v>
      </c>
      <c r="AN205" s="173"/>
      <c r="AP205" s="173">
        <f t="shared" si="22"/>
      </c>
    </row>
    <row r="206" spans="1:42" ht="15.75">
      <c r="A206" t="s">
        <v>4561</v>
      </c>
      <c r="B206" t="s">
        <v>4562</v>
      </c>
      <c r="C206"/>
      <c r="D206">
        <v>19</v>
      </c>
      <c r="E206">
        <v>13</v>
      </c>
      <c r="F206">
        <v>58.6</v>
      </c>
      <c r="G206" s="172">
        <f t="shared" si="23"/>
        <v>19.232944444444442</v>
      </c>
      <c r="H206">
        <v>0</v>
      </c>
      <c r="I206">
        <v>7</v>
      </c>
      <c r="J206">
        <v>32</v>
      </c>
      <c r="K206" s="172">
        <f t="shared" si="24"/>
        <v>0.12555555555555556</v>
      </c>
      <c r="L206" t="s">
        <v>4564</v>
      </c>
      <c r="M206">
        <v>8.19</v>
      </c>
      <c r="N206">
        <v>1.5</v>
      </c>
      <c r="O206" s="1"/>
      <c r="P206" s="1"/>
      <c r="Q206" t="s">
        <v>4565</v>
      </c>
      <c r="R206">
        <v>19</v>
      </c>
      <c r="S206">
        <v>14</v>
      </c>
      <c r="T206">
        <v>44.7</v>
      </c>
      <c r="U206" s="173">
        <f t="shared" si="25"/>
        <v>19.24575</v>
      </c>
      <c r="V206">
        <v>6</v>
      </c>
      <c r="W206">
        <v>2</v>
      </c>
      <c r="X206">
        <v>55</v>
      </c>
      <c r="Y206" s="172">
        <f t="shared" si="28"/>
        <v>6.048611111111111</v>
      </c>
      <c r="Z206">
        <v>6.934</v>
      </c>
      <c r="AA206">
        <v>0.831</v>
      </c>
      <c r="AB206" s="187">
        <v>0.475</v>
      </c>
      <c r="AC206" s="187">
        <v>0.465</v>
      </c>
      <c r="AD206" t="s">
        <v>4568</v>
      </c>
      <c r="AE206">
        <v>19</v>
      </c>
      <c r="AF206">
        <v>18</v>
      </c>
      <c r="AG206">
        <v>52.7</v>
      </c>
      <c r="AH206" s="173">
        <f t="shared" si="26"/>
        <v>19.31463888888889</v>
      </c>
      <c r="AI206">
        <v>9</v>
      </c>
      <c r="AJ206">
        <v>37</v>
      </c>
      <c r="AK206">
        <v>5</v>
      </c>
      <c r="AL206" s="172">
        <f t="shared" si="27"/>
        <v>9.618055555555555</v>
      </c>
      <c r="AM206">
        <v>6.311</v>
      </c>
      <c r="AN206" s="173"/>
      <c r="AP206" s="173">
        <f t="shared" si="22"/>
      </c>
    </row>
    <row r="207" spans="1:42" ht="15.75">
      <c r="A207" t="s">
        <v>208</v>
      </c>
      <c r="B207" t="s">
        <v>1340</v>
      </c>
      <c r="C207" t="s">
        <v>619</v>
      </c>
      <c r="D207">
        <v>19</v>
      </c>
      <c r="E207">
        <v>24</v>
      </c>
      <c r="F207">
        <v>14.7407</v>
      </c>
      <c r="G207" s="172">
        <f t="shared" si="23"/>
        <v>19.40409463888889</v>
      </c>
      <c r="H207">
        <v>50</v>
      </c>
      <c r="I207">
        <v>15</v>
      </c>
      <c r="J207">
        <v>19.537</v>
      </c>
      <c r="K207" s="172">
        <f t="shared" si="24"/>
        <v>50.255426944444444</v>
      </c>
      <c r="L207" t="s">
        <v>1120</v>
      </c>
      <c r="M207">
        <v>9.323</v>
      </c>
      <c r="N207">
        <v>0.312</v>
      </c>
      <c r="O207" s="1"/>
      <c r="P207" s="1"/>
      <c r="Q207" t="s">
        <v>820</v>
      </c>
      <c r="R207">
        <v>19</v>
      </c>
      <c r="S207">
        <v>20</v>
      </c>
      <c r="T207">
        <v>31.4686</v>
      </c>
      <c r="U207" s="173">
        <f t="shared" si="25"/>
        <v>19.34207461111111</v>
      </c>
      <c r="V207">
        <v>50</v>
      </c>
      <c r="W207">
        <v>20</v>
      </c>
      <c r="X207">
        <v>24.811</v>
      </c>
      <c r="Y207" s="172">
        <f t="shared" si="28"/>
        <v>50.34022527777778</v>
      </c>
      <c r="Z207">
        <v>7.333</v>
      </c>
      <c r="AA207">
        <v>1.547</v>
      </c>
      <c r="AB207" s="1"/>
      <c r="AC207" s="1"/>
      <c r="AD207" t="s">
        <v>1005</v>
      </c>
      <c r="AE207">
        <v>19</v>
      </c>
      <c r="AF207">
        <v>31</v>
      </c>
      <c r="AG207">
        <v>19.3315</v>
      </c>
      <c r="AH207" s="173">
        <f t="shared" si="26"/>
        <v>19.522036527777775</v>
      </c>
      <c r="AI207">
        <v>50</v>
      </c>
      <c r="AJ207">
        <v>18</v>
      </c>
      <c r="AK207">
        <v>24.141</v>
      </c>
      <c r="AL207" s="172">
        <f t="shared" si="27"/>
        <v>50.30670583333333</v>
      </c>
      <c r="AM207">
        <v>5.532</v>
      </c>
      <c r="AN207" s="173"/>
      <c r="AP207" s="173">
        <f t="shared" si="22"/>
      </c>
    </row>
    <row r="208" spans="1:42" ht="15.75">
      <c r="A208" t="s">
        <v>1471</v>
      </c>
      <c r="B208" t="s">
        <v>1472</v>
      </c>
      <c r="C208"/>
      <c r="D208">
        <v>19</v>
      </c>
      <c r="E208">
        <v>40</v>
      </c>
      <c r="F208">
        <v>43.4</v>
      </c>
      <c r="G208" s="172">
        <f t="shared" si="23"/>
        <v>19.678722222222223</v>
      </c>
      <c r="H208">
        <v>-16</v>
      </c>
      <c r="I208">
        <v>17</v>
      </c>
      <c r="J208">
        <v>35.8</v>
      </c>
      <c r="K208" s="172">
        <f t="shared" si="24"/>
        <v>-16.293277777777778</v>
      </c>
      <c r="L208" t="s">
        <v>1093</v>
      </c>
      <c r="M208">
        <v>5.3</v>
      </c>
      <c r="N208">
        <v>1.126</v>
      </c>
      <c r="P208" s="1"/>
      <c r="Q208" t="s">
        <v>1473</v>
      </c>
      <c r="R208">
        <v>19</v>
      </c>
      <c r="S208">
        <v>43</v>
      </c>
      <c r="T208">
        <v>33.5</v>
      </c>
      <c r="U208" s="173">
        <f t="shared" si="25"/>
        <v>19.72597222222222</v>
      </c>
      <c r="V208">
        <v>-15</v>
      </c>
      <c r="W208">
        <v>28</v>
      </c>
      <c r="X208">
        <v>12</v>
      </c>
      <c r="Y208" s="172">
        <f t="shared" si="28"/>
        <v>-15.47</v>
      </c>
      <c r="Z208">
        <v>5.496</v>
      </c>
      <c r="AA208">
        <v>0.46</v>
      </c>
      <c r="AB208" s="1"/>
      <c r="AC208" s="1"/>
      <c r="AD208" t="s">
        <v>1474</v>
      </c>
      <c r="AE208">
        <v>19</v>
      </c>
      <c r="AF208">
        <v>17</v>
      </c>
      <c r="AG208">
        <v>38.1</v>
      </c>
      <c r="AH208" s="173">
        <f t="shared" si="26"/>
        <v>19.293916666666668</v>
      </c>
      <c r="AI208">
        <v>-18</v>
      </c>
      <c r="AJ208">
        <v>57</v>
      </c>
      <c r="AK208">
        <v>10</v>
      </c>
      <c r="AL208" s="172">
        <f t="shared" si="27"/>
        <v>-18.952777777777776</v>
      </c>
      <c r="AM208">
        <v>4.921</v>
      </c>
      <c r="AN208" s="173"/>
      <c r="AP208" s="173">
        <f t="shared" si="22"/>
      </c>
    </row>
    <row r="209" spans="1:42" ht="15.75">
      <c r="A209" t="s">
        <v>207</v>
      </c>
      <c r="B209" t="s">
        <v>409</v>
      </c>
      <c r="C209" t="s">
        <v>618</v>
      </c>
      <c r="D209">
        <v>19</v>
      </c>
      <c r="E209">
        <v>24</v>
      </c>
      <c r="F209">
        <v>33.0681</v>
      </c>
      <c r="G209" s="172">
        <f t="shared" si="23"/>
        <v>19.409185583333333</v>
      </c>
      <c r="H209">
        <v>50</v>
      </c>
      <c r="I209">
        <v>14</v>
      </c>
      <c r="J209">
        <v>29.128</v>
      </c>
      <c r="K209" s="172">
        <f t="shared" si="24"/>
        <v>50.24142444444445</v>
      </c>
      <c r="L209" t="s">
        <v>1121</v>
      </c>
      <c r="M209">
        <v>6.584</v>
      </c>
      <c r="N209">
        <v>0.909</v>
      </c>
      <c r="O209" s="187">
        <v>1.13</v>
      </c>
      <c r="P209" s="1"/>
      <c r="Q209" t="s">
        <v>820</v>
      </c>
      <c r="R209">
        <v>19</v>
      </c>
      <c r="S209">
        <v>20</v>
      </c>
      <c r="T209">
        <v>31.4686</v>
      </c>
      <c r="U209" s="173">
        <f t="shared" si="25"/>
        <v>19.34207461111111</v>
      </c>
      <c r="V209">
        <v>50</v>
      </c>
      <c r="W209">
        <v>20</v>
      </c>
      <c r="X209">
        <v>24.811</v>
      </c>
      <c r="Y209" s="172">
        <f t="shared" si="28"/>
        <v>50.34022527777778</v>
      </c>
      <c r="Z209">
        <v>7.333</v>
      </c>
      <c r="AA209">
        <v>1.547</v>
      </c>
      <c r="AB209" s="1"/>
      <c r="AC209" s="1"/>
      <c r="AD209" t="s">
        <v>1005</v>
      </c>
      <c r="AE209">
        <v>19</v>
      </c>
      <c r="AF209">
        <v>31</v>
      </c>
      <c r="AG209">
        <v>19.3315</v>
      </c>
      <c r="AH209" s="173">
        <f t="shared" si="26"/>
        <v>19.522036527777775</v>
      </c>
      <c r="AI209">
        <v>50</v>
      </c>
      <c r="AJ209">
        <v>18</v>
      </c>
      <c r="AK209">
        <v>24.141</v>
      </c>
      <c r="AL209" s="172">
        <f t="shared" si="27"/>
        <v>50.30670583333333</v>
      </c>
      <c r="AM209">
        <v>5.532</v>
      </c>
      <c r="AN209" s="173"/>
      <c r="AP209" s="173">
        <f>IF(P209="","",IF(AC211="","",P209-AC211))</f>
      </c>
    </row>
    <row r="210" spans="1:40" ht="15.75">
      <c r="A210" t="s">
        <v>4727</v>
      </c>
      <c r="B210" t="s">
        <v>4728</v>
      </c>
      <c r="C210" t="s">
        <v>4729</v>
      </c>
      <c r="D210">
        <v>19</v>
      </c>
      <c r="E210">
        <v>38</v>
      </c>
      <c r="F210">
        <v>41.1</v>
      </c>
      <c r="G210" s="172">
        <f t="shared" si="23"/>
        <v>19.64475</v>
      </c>
      <c r="H210">
        <v>54</v>
      </c>
      <c r="I210">
        <v>58</v>
      </c>
      <c r="J210">
        <v>26</v>
      </c>
      <c r="K210" s="172">
        <f t="shared" si="24"/>
        <v>54.973888888888894</v>
      </c>
      <c r="L210" t="s">
        <v>4730</v>
      </c>
      <c r="M210">
        <v>5.854</v>
      </c>
      <c r="N210">
        <v>0.444</v>
      </c>
      <c r="O210" s="226"/>
      <c r="P210" s="1"/>
      <c r="Q210" t="s">
        <v>4744</v>
      </c>
      <c r="R210">
        <v>19</v>
      </c>
      <c r="S210">
        <v>36</v>
      </c>
      <c r="T210">
        <v>26.5</v>
      </c>
      <c r="U210" s="173">
        <f t="shared" si="25"/>
        <v>19.607361111111114</v>
      </c>
      <c r="V210">
        <v>50</v>
      </c>
      <c r="W210">
        <v>13</v>
      </c>
      <c r="X210">
        <v>16</v>
      </c>
      <c r="Y210" s="172">
        <f t="shared" si="28"/>
        <v>50.221111111111114</v>
      </c>
      <c r="Z210">
        <v>4.512</v>
      </c>
      <c r="AA210">
        <v>0.404</v>
      </c>
      <c r="AB210" s="1"/>
      <c r="AC210" s="1"/>
      <c r="AD210" t="s">
        <v>4754</v>
      </c>
      <c r="AE210">
        <v>19</v>
      </c>
      <c r="AF210">
        <v>29</v>
      </c>
      <c r="AG210">
        <v>42.4</v>
      </c>
      <c r="AH210" s="173">
        <f t="shared" si="26"/>
        <v>19.49511111111111</v>
      </c>
      <c r="AI210">
        <v>51</v>
      </c>
      <c r="AJ210">
        <v>43</v>
      </c>
      <c r="AK210">
        <v>47</v>
      </c>
      <c r="AL210" s="172">
        <f t="shared" si="27"/>
        <v>51.72972222222222</v>
      </c>
      <c r="AM210">
        <v>3.79</v>
      </c>
      <c r="AN210" s="173"/>
    </row>
    <row r="211" spans="1:42" ht="15.75">
      <c r="A211" t="s">
        <v>209</v>
      </c>
      <c r="B211" t="s">
        <v>410</v>
      </c>
      <c r="C211" t="s">
        <v>620</v>
      </c>
      <c r="D211">
        <v>19</v>
      </c>
      <c r="E211">
        <v>44</v>
      </c>
      <c r="F211">
        <v>49.0405</v>
      </c>
      <c r="G211" s="172">
        <f t="shared" si="23"/>
        <v>19.746955694444445</v>
      </c>
      <c r="H211">
        <v>40</v>
      </c>
      <c r="I211">
        <v>43</v>
      </c>
      <c r="J211">
        <v>0.492</v>
      </c>
      <c r="K211" s="172">
        <f t="shared" si="24"/>
        <v>40.71680333333334</v>
      </c>
      <c r="L211" t="s">
        <v>1062</v>
      </c>
      <c r="M211">
        <v>6.332</v>
      </c>
      <c r="N211">
        <v>1.626</v>
      </c>
      <c r="O211" s="1"/>
      <c r="P211" s="1"/>
      <c r="Q211" t="s">
        <v>821</v>
      </c>
      <c r="R211">
        <v>19</v>
      </c>
      <c r="S211">
        <v>48</v>
      </c>
      <c r="T211">
        <v>44.0747</v>
      </c>
      <c r="U211" s="173">
        <f t="shared" si="25"/>
        <v>19.812242972222222</v>
      </c>
      <c r="V211">
        <v>39</v>
      </c>
      <c r="W211">
        <v>54</v>
      </c>
      <c r="X211">
        <v>59.945</v>
      </c>
      <c r="Y211" s="172">
        <f t="shared" si="28"/>
        <v>39.91665138888889</v>
      </c>
      <c r="Z211">
        <v>7.014</v>
      </c>
      <c r="AA211">
        <v>0.405</v>
      </c>
      <c r="AB211" s="1"/>
      <c r="AC211" s="1"/>
      <c r="AD211" t="s">
        <v>1006</v>
      </c>
      <c r="AE211">
        <v>19</v>
      </c>
      <c r="AF211">
        <v>49</v>
      </c>
      <c r="AG211">
        <v>27.5043</v>
      </c>
      <c r="AH211" s="173">
        <f t="shared" si="26"/>
        <v>19.824306749999998</v>
      </c>
      <c r="AI211">
        <v>38</v>
      </c>
      <c r="AJ211">
        <v>42</v>
      </c>
      <c r="AK211">
        <v>36.538</v>
      </c>
      <c r="AL211" s="172">
        <f t="shared" si="27"/>
        <v>38.71014944444445</v>
      </c>
      <c r="AM211">
        <v>6.107</v>
      </c>
      <c r="AN211" s="173"/>
      <c r="AP211" s="173">
        <f aca="true" t="shared" si="29" ref="AP211:AP216">IF(P211="","",IF(AC212="","",P211-AC212))</f>
      </c>
    </row>
    <row r="212" spans="1:42" ht="15.75">
      <c r="A212" t="s">
        <v>211</v>
      </c>
      <c r="B212" t="s">
        <v>1341</v>
      </c>
      <c r="C212" t="s">
        <v>622</v>
      </c>
      <c r="D212">
        <v>19</v>
      </c>
      <c r="E212">
        <v>50</v>
      </c>
      <c r="F212">
        <v>33.922</v>
      </c>
      <c r="G212" s="172">
        <f t="shared" si="23"/>
        <v>19.84275611111111</v>
      </c>
      <c r="H212">
        <v>32</v>
      </c>
      <c r="I212">
        <v>54</v>
      </c>
      <c r="J212">
        <v>50.61</v>
      </c>
      <c r="K212" s="172">
        <f t="shared" si="24"/>
        <v>32.91405833333333</v>
      </c>
      <c r="L212" t="s">
        <v>1246</v>
      </c>
      <c r="M212">
        <v>6.09</v>
      </c>
      <c r="N212">
        <v>1.916</v>
      </c>
      <c r="O212" s="1"/>
      <c r="P212" s="1"/>
      <c r="Q212" t="s">
        <v>823</v>
      </c>
      <c r="R212">
        <v>19</v>
      </c>
      <c r="S212">
        <v>56</v>
      </c>
      <c r="T212">
        <v>18.3719</v>
      </c>
      <c r="U212" s="173">
        <f t="shared" si="25"/>
        <v>19.938436638888888</v>
      </c>
      <c r="V212">
        <v>35</v>
      </c>
      <c r="W212">
        <v>5</v>
      </c>
      <c r="X212">
        <v>0.325</v>
      </c>
      <c r="Y212" s="172">
        <f t="shared" si="28"/>
        <v>35.083423611111115</v>
      </c>
      <c r="Z212">
        <v>3.886</v>
      </c>
      <c r="AA212">
        <v>1.027</v>
      </c>
      <c r="AB212" s="1"/>
      <c r="AC212" s="1"/>
      <c r="AD212" t="s">
        <v>1008</v>
      </c>
      <c r="AE212">
        <v>19</v>
      </c>
      <c r="AF212">
        <v>39</v>
      </c>
      <c r="AG212">
        <v>22.6056</v>
      </c>
      <c r="AH212" s="173">
        <f t="shared" si="26"/>
        <v>19.65627933333333</v>
      </c>
      <c r="AI212">
        <v>30</v>
      </c>
      <c r="AJ212">
        <v>9</v>
      </c>
      <c r="AK212">
        <v>11.956</v>
      </c>
      <c r="AL212" s="172">
        <f t="shared" si="27"/>
        <v>30.15332111111111</v>
      </c>
      <c r="AM212">
        <v>4.696</v>
      </c>
      <c r="AN212" s="173"/>
      <c r="AO212" s="178"/>
      <c r="AP212" s="173">
        <f t="shared" si="29"/>
      </c>
    </row>
    <row r="213" spans="1:42" ht="15.75">
      <c r="A213" t="s">
        <v>1204</v>
      </c>
      <c r="B213" t="s">
        <v>1205</v>
      </c>
      <c r="C213"/>
      <c r="D213">
        <v>19</v>
      </c>
      <c r="E213">
        <v>51</v>
      </c>
      <c r="F213">
        <v>1.6</v>
      </c>
      <c r="G213" s="172">
        <f t="shared" si="23"/>
        <v>19.850444444444445</v>
      </c>
      <c r="H213">
        <v>10</v>
      </c>
      <c r="I213">
        <v>24</v>
      </c>
      <c r="J213">
        <v>57</v>
      </c>
      <c r="K213" s="172">
        <f t="shared" si="24"/>
        <v>10.415833333333333</v>
      </c>
      <c r="L213" t="s">
        <v>1247</v>
      </c>
      <c r="M213">
        <v>5.118</v>
      </c>
      <c r="N213">
        <v>0.551</v>
      </c>
      <c r="O213" s="1"/>
      <c r="P213" s="1"/>
      <c r="Q213" t="s">
        <v>1248</v>
      </c>
      <c r="R213">
        <v>19</v>
      </c>
      <c r="S213">
        <v>36</v>
      </c>
      <c r="T213">
        <v>52.5</v>
      </c>
      <c r="U213" s="173">
        <f t="shared" si="25"/>
        <v>19.614583333333336</v>
      </c>
      <c r="V213">
        <v>11</v>
      </c>
      <c r="W213">
        <v>16</v>
      </c>
      <c r="X213">
        <v>24</v>
      </c>
      <c r="Y213" s="172">
        <f t="shared" si="28"/>
        <v>11.273333333333333</v>
      </c>
      <c r="Z213">
        <v>5.978</v>
      </c>
      <c r="AA213">
        <v>0.881</v>
      </c>
      <c r="AB213" s="1"/>
      <c r="AC213" s="1"/>
      <c r="AD213" t="s">
        <v>1266</v>
      </c>
      <c r="AE213">
        <v>19</v>
      </c>
      <c r="AF213">
        <v>54</v>
      </c>
      <c r="AG213">
        <v>14.9</v>
      </c>
      <c r="AH213" s="173">
        <f t="shared" si="26"/>
        <v>19.904138888888887</v>
      </c>
      <c r="AI213">
        <v>8</v>
      </c>
      <c r="AJ213">
        <v>27</v>
      </c>
      <c r="AK213">
        <v>41</v>
      </c>
      <c r="AL213" s="172">
        <f t="shared" si="27"/>
        <v>8.461388888888887</v>
      </c>
      <c r="AM213">
        <v>4.704</v>
      </c>
      <c r="AN213" s="175">
        <v>0.543</v>
      </c>
      <c r="AO213" s="176">
        <v>0.483</v>
      </c>
      <c r="AP213" s="173">
        <f t="shared" si="29"/>
      </c>
    </row>
    <row r="214" spans="1:42" ht="15.75">
      <c r="A214" t="s">
        <v>210</v>
      </c>
      <c r="B214" t="s">
        <v>411</v>
      </c>
      <c r="C214" t="s">
        <v>621</v>
      </c>
      <c r="D214">
        <v>19</v>
      </c>
      <c r="E214">
        <v>51</v>
      </c>
      <c r="F214">
        <v>4.1084</v>
      </c>
      <c r="G214" s="172">
        <f t="shared" si="23"/>
        <v>19.851141222222225</v>
      </c>
      <c r="H214">
        <v>22</v>
      </c>
      <c r="I214">
        <v>36</v>
      </c>
      <c r="J214">
        <v>36.167</v>
      </c>
      <c r="K214" s="172">
        <f t="shared" si="24"/>
        <v>22.61004638888889</v>
      </c>
      <c r="L214" t="s">
        <v>1245</v>
      </c>
      <c r="M214">
        <v>4.933</v>
      </c>
      <c r="N214">
        <v>-0.158</v>
      </c>
      <c r="O214" s="1"/>
      <c r="P214" s="1"/>
      <c r="Q214" t="s">
        <v>822</v>
      </c>
      <c r="R214">
        <v>19</v>
      </c>
      <c r="S214">
        <v>53</v>
      </c>
      <c r="T214">
        <v>27.6954</v>
      </c>
      <c r="U214" s="173">
        <f t="shared" si="25"/>
        <v>19.8910265</v>
      </c>
      <c r="V214">
        <v>24</v>
      </c>
      <c r="W214">
        <v>4</v>
      </c>
      <c r="X214">
        <v>46.61</v>
      </c>
      <c r="Y214" s="172">
        <f t="shared" si="28"/>
        <v>24.07961388888889</v>
      </c>
      <c r="Z214">
        <v>4.575</v>
      </c>
      <c r="AA214">
        <v>-0.053</v>
      </c>
      <c r="AB214" s="1"/>
      <c r="AC214" s="1"/>
      <c r="AD214" t="s">
        <v>1007</v>
      </c>
      <c r="AE214">
        <v>19</v>
      </c>
      <c r="AF214">
        <v>34</v>
      </c>
      <c r="AG214">
        <v>34.8963</v>
      </c>
      <c r="AH214" s="173">
        <f t="shared" si="26"/>
        <v>19.576360083333334</v>
      </c>
      <c r="AI214">
        <v>19</v>
      </c>
      <c r="AJ214">
        <v>46</v>
      </c>
      <c r="AK214">
        <v>24.25</v>
      </c>
      <c r="AL214" s="172">
        <f t="shared" si="27"/>
        <v>19.773402777777775</v>
      </c>
      <c r="AM214">
        <v>5.001</v>
      </c>
      <c r="AN214" s="173"/>
      <c r="AP214" s="173">
        <f t="shared" si="29"/>
      </c>
    </row>
    <row r="215" spans="1:42" ht="15.75">
      <c r="A215" t="s">
        <v>212</v>
      </c>
      <c r="B215" t="s">
        <v>412</v>
      </c>
      <c r="C215" t="s">
        <v>623</v>
      </c>
      <c r="D215">
        <v>20</v>
      </c>
      <c r="E215">
        <v>2</v>
      </c>
      <c r="F215">
        <v>58.0779</v>
      </c>
      <c r="G215" s="172">
        <f t="shared" si="23"/>
        <v>20.049466083333336</v>
      </c>
      <c r="H215">
        <v>57</v>
      </c>
      <c r="I215">
        <v>5</v>
      </c>
      <c r="J215">
        <v>4.537</v>
      </c>
      <c r="K215" s="172">
        <f t="shared" si="24"/>
        <v>57.08459361111111</v>
      </c>
      <c r="L215" t="s">
        <v>1122</v>
      </c>
      <c r="M215">
        <v>7.759</v>
      </c>
      <c r="N215">
        <v>0.061</v>
      </c>
      <c r="O215" s="1"/>
      <c r="P215" s="1"/>
      <c r="Q215" t="s">
        <v>824</v>
      </c>
      <c r="R215">
        <v>20</v>
      </c>
      <c r="S215">
        <v>1</v>
      </c>
      <c r="T215">
        <v>45.538</v>
      </c>
      <c r="U215" s="173">
        <f t="shared" si="25"/>
        <v>20.02931611111111</v>
      </c>
      <c r="V215">
        <v>57</v>
      </c>
      <c r="W215">
        <v>39</v>
      </c>
      <c r="X215">
        <v>6.506</v>
      </c>
      <c r="Y215" s="172">
        <f t="shared" si="28"/>
        <v>57.65180722222222</v>
      </c>
      <c r="Z215">
        <v>7.68</v>
      </c>
      <c r="AA215">
        <v>-0.08</v>
      </c>
      <c r="AB215" s="1"/>
      <c r="AC215" s="1"/>
      <c r="AD215" t="s">
        <v>1009</v>
      </c>
      <c r="AE215">
        <v>19</v>
      </c>
      <c r="AF215">
        <v>55</v>
      </c>
      <c r="AG215">
        <v>22.0661</v>
      </c>
      <c r="AH215" s="173">
        <f t="shared" si="26"/>
        <v>19.92279613888889</v>
      </c>
      <c r="AI215">
        <v>58</v>
      </c>
      <c r="AJ215">
        <v>15</v>
      </c>
      <c r="AK215">
        <v>0.696</v>
      </c>
      <c r="AL215" s="172">
        <f t="shared" si="27"/>
        <v>58.250193333333335</v>
      </c>
      <c r="AM215">
        <v>6.093</v>
      </c>
      <c r="AN215" s="173"/>
      <c r="AP215" s="173">
        <f t="shared" si="29"/>
      </c>
    </row>
    <row r="216" spans="1:42" ht="15.75">
      <c r="A216" t="s">
        <v>1475</v>
      </c>
      <c r="B216" t="s">
        <v>1476</v>
      </c>
      <c r="C216" t="s">
        <v>1477</v>
      </c>
      <c r="D216">
        <v>20</v>
      </c>
      <c r="E216">
        <v>4</v>
      </c>
      <c r="F216">
        <v>36.2</v>
      </c>
      <c r="G216" s="172">
        <f t="shared" si="23"/>
        <v>20.076722222222223</v>
      </c>
      <c r="H216">
        <v>32</v>
      </c>
      <c r="I216">
        <v>13</v>
      </c>
      <c r="J216">
        <v>7</v>
      </c>
      <c r="K216" s="172">
        <f t="shared" si="24"/>
        <v>32.218611111111116</v>
      </c>
      <c r="L216" t="s">
        <v>4566</v>
      </c>
      <c r="M216">
        <v>5.638</v>
      </c>
      <c r="N216">
        <v>0.543</v>
      </c>
      <c r="O216" s="1"/>
      <c r="P216" s="1"/>
      <c r="Q216" t="s">
        <v>1478</v>
      </c>
      <c r="R216">
        <v>20</v>
      </c>
      <c r="S216">
        <v>18</v>
      </c>
      <c r="T216">
        <v>39.1</v>
      </c>
      <c r="U216" s="173">
        <f t="shared" si="25"/>
        <v>20.310861111111112</v>
      </c>
      <c r="V216">
        <v>34</v>
      </c>
      <c r="W216">
        <v>58</v>
      </c>
      <c r="X216">
        <v>58</v>
      </c>
      <c r="Y216" s="172">
        <f t="shared" si="28"/>
        <v>34.98277777777778</v>
      </c>
      <c r="Z216">
        <v>5.17</v>
      </c>
      <c r="AA216">
        <v>0.65</v>
      </c>
      <c r="AB216" s="1"/>
      <c r="AC216" s="1"/>
      <c r="AD216" t="s">
        <v>1514</v>
      </c>
      <c r="AE216">
        <v>19</v>
      </c>
      <c r="AF216">
        <v>44</v>
      </c>
      <c r="AG216">
        <v>16.6</v>
      </c>
      <c r="AH216" s="173">
        <f t="shared" si="26"/>
        <v>19.737944444444445</v>
      </c>
      <c r="AI216">
        <v>37</v>
      </c>
      <c r="AJ216">
        <v>21</v>
      </c>
      <c r="AK216">
        <v>16</v>
      </c>
      <c r="AL216" s="172">
        <f t="shared" si="27"/>
        <v>37.35444444444445</v>
      </c>
      <c r="AM216">
        <v>4.904</v>
      </c>
      <c r="AN216" s="173"/>
      <c r="AP216" s="173">
        <f t="shared" si="29"/>
      </c>
    </row>
    <row r="217" spans="1:42" ht="15.75">
      <c r="A217" t="s">
        <v>213</v>
      </c>
      <c r="B217" t="s">
        <v>413</v>
      </c>
      <c r="C217" t="s">
        <v>624</v>
      </c>
      <c r="D217">
        <v>20</v>
      </c>
      <c r="E217">
        <v>6</v>
      </c>
      <c r="F217">
        <v>21.7676</v>
      </c>
      <c r="G217" s="172">
        <f t="shared" si="23"/>
        <v>20.106046555555558</v>
      </c>
      <c r="H217">
        <v>35</v>
      </c>
      <c r="I217">
        <v>58</v>
      </c>
      <c r="J217">
        <v>20.885</v>
      </c>
      <c r="K217" s="172">
        <f t="shared" si="24"/>
        <v>35.97246805555556</v>
      </c>
      <c r="L217" t="s">
        <v>1123</v>
      </c>
      <c r="M217">
        <v>5.36</v>
      </c>
      <c r="N217">
        <v>0.853</v>
      </c>
      <c r="O217" s="1"/>
      <c r="P217" s="1"/>
      <c r="Q217" t="s">
        <v>823</v>
      </c>
      <c r="R217">
        <v>19</v>
      </c>
      <c r="S217">
        <v>56</v>
      </c>
      <c r="T217">
        <v>18.3719</v>
      </c>
      <c r="U217" s="173">
        <f t="shared" si="25"/>
        <v>19.938436638888888</v>
      </c>
      <c r="V217">
        <v>35</v>
      </c>
      <c r="W217">
        <v>5</v>
      </c>
      <c r="X217">
        <v>0.325</v>
      </c>
      <c r="Y217" s="172">
        <f t="shared" si="28"/>
        <v>35.083423611111115</v>
      </c>
      <c r="Z217">
        <v>3.885</v>
      </c>
      <c r="AA217">
        <v>1.027</v>
      </c>
      <c r="AB217" s="1"/>
      <c r="AC217" s="1"/>
      <c r="AD217" t="s">
        <v>1010</v>
      </c>
      <c r="AE217">
        <v>20</v>
      </c>
      <c r="AF217">
        <v>18</v>
      </c>
      <c r="AG217">
        <v>28.6555</v>
      </c>
      <c r="AH217" s="173">
        <f t="shared" si="26"/>
        <v>20.30795986111111</v>
      </c>
      <c r="AI217">
        <v>36</v>
      </c>
      <c r="AJ217">
        <v>59</v>
      </c>
      <c r="AK217">
        <v>59.29</v>
      </c>
      <c r="AL217" s="172">
        <f t="shared" si="27"/>
        <v>36.99980277777778</v>
      </c>
      <c r="AM217">
        <v>5.573</v>
      </c>
      <c r="AN217" s="173"/>
      <c r="AP217" s="173">
        <f>IF(P217="","",IF(AC219="","",P217-AC219))</f>
      </c>
    </row>
    <row r="218" spans="1:40" ht="15.75">
      <c r="A218" t="s">
        <v>1342</v>
      </c>
      <c r="B218" t="s">
        <v>1343</v>
      </c>
      <c r="C218" t="s">
        <v>1344</v>
      </c>
      <c r="D218">
        <v>20</v>
      </c>
      <c r="E218">
        <v>15</v>
      </c>
      <c r="F218">
        <v>28.3</v>
      </c>
      <c r="G218" s="172">
        <f t="shared" si="23"/>
        <v>20.25786111111111</v>
      </c>
      <c r="H218">
        <v>47</v>
      </c>
      <c r="I218">
        <v>42</v>
      </c>
      <c r="J218">
        <v>51</v>
      </c>
      <c r="K218" s="172">
        <f t="shared" si="24"/>
        <v>47.71416666666667</v>
      </c>
      <c r="L218" t="s">
        <v>1360</v>
      </c>
      <c r="M218">
        <v>3.9</v>
      </c>
      <c r="N218">
        <v>1.52</v>
      </c>
      <c r="O218" s="1"/>
      <c r="P218" s="1"/>
      <c r="Q218" t="s">
        <v>1367</v>
      </c>
      <c r="R218">
        <v>20</v>
      </c>
      <c r="S218">
        <v>1</v>
      </c>
      <c r="T218">
        <v>21.6</v>
      </c>
      <c r="U218" s="173">
        <f t="shared" si="25"/>
        <v>20.022666666666666</v>
      </c>
      <c r="V218">
        <v>50</v>
      </c>
      <c r="W218">
        <v>6</v>
      </c>
      <c r="X218">
        <v>17</v>
      </c>
      <c r="Y218" s="172">
        <f t="shared" si="28"/>
        <v>50.10472222222222</v>
      </c>
      <c r="Z218">
        <v>5.058</v>
      </c>
      <c r="AA218">
        <v>1.122</v>
      </c>
      <c r="AB218" s="1"/>
      <c r="AC218" s="1"/>
      <c r="AD218" t="s">
        <v>1378</v>
      </c>
      <c r="AE218">
        <v>20</v>
      </c>
      <c r="AF218">
        <v>13</v>
      </c>
      <c r="AG218">
        <v>18</v>
      </c>
      <c r="AH218" s="173">
        <f t="shared" si="26"/>
        <v>20.221666666666664</v>
      </c>
      <c r="AI218">
        <v>46</v>
      </c>
      <c r="AJ218">
        <v>48</v>
      </c>
      <c r="AK218">
        <v>57</v>
      </c>
      <c r="AL218" s="172">
        <f t="shared" si="27"/>
        <v>46.81583333333333</v>
      </c>
      <c r="AM218">
        <v>4.82</v>
      </c>
      <c r="AN218" s="173"/>
    </row>
    <row r="219" spans="1:42" ht="15.75">
      <c r="A219" t="s">
        <v>4700</v>
      </c>
      <c r="B219" t="s">
        <v>4731</v>
      </c>
      <c r="C219" t="s">
        <v>4732</v>
      </c>
      <c r="D219">
        <v>20</v>
      </c>
      <c r="E219">
        <v>13</v>
      </c>
      <c r="F219">
        <v>37.9</v>
      </c>
      <c r="G219" s="172">
        <f t="shared" si="23"/>
        <v>20.227194444444443</v>
      </c>
      <c r="H219">
        <v>46</v>
      </c>
      <c r="I219">
        <v>44</v>
      </c>
      <c r="J219">
        <v>29</v>
      </c>
      <c r="K219" s="172">
        <f t="shared" si="24"/>
        <v>46.74138888888889</v>
      </c>
      <c r="L219" t="s">
        <v>4733</v>
      </c>
      <c r="M219">
        <v>3.8</v>
      </c>
      <c r="N219">
        <v>1.27</v>
      </c>
      <c r="O219" s="1"/>
      <c r="P219" s="1"/>
      <c r="Q219" t="s">
        <v>4744</v>
      </c>
      <c r="R219">
        <v>19</v>
      </c>
      <c r="S219">
        <v>36</v>
      </c>
      <c r="T219">
        <v>26.5</v>
      </c>
      <c r="U219" s="173">
        <f t="shared" si="25"/>
        <v>19.607361111111114</v>
      </c>
      <c r="V219">
        <v>50</v>
      </c>
      <c r="W219">
        <v>13</v>
      </c>
      <c r="X219">
        <v>16</v>
      </c>
      <c r="Y219" s="172">
        <f t="shared" si="28"/>
        <v>50.221111111111114</v>
      </c>
      <c r="Z219">
        <v>4.48</v>
      </c>
      <c r="AA219">
        <v>0.383</v>
      </c>
      <c r="AB219" s="1"/>
      <c r="AC219" s="1"/>
      <c r="AD219" t="s">
        <v>1378</v>
      </c>
      <c r="AE219">
        <v>20</v>
      </c>
      <c r="AF219">
        <v>13</v>
      </c>
      <c r="AG219">
        <v>18.1</v>
      </c>
      <c r="AH219" s="173">
        <f t="shared" si="26"/>
        <v>20.22169444444444</v>
      </c>
      <c r="AI219">
        <v>46</v>
      </c>
      <c r="AJ219">
        <v>48</v>
      </c>
      <c r="AK219">
        <v>56</v>
      </c>
      <c r="AL219" s="172">
        <f t="shared" si="27"/>
        <v>46.815555555555555</v>
      </c>
      <c r="AM219">
        <v>4.83</v>
      </c>
      <c r="AP219" s="173">
        <f aca="true" t="shared" si="30" ref="AP219:AP250">IF(P219="","",IF(AC220="","",P219-AC220))</f>
      </c>
    </row>
    <row r="220" spans="1:42" ht="15.75">
      <c r="A220" t="s">
        <v>214</v>
      </c>
      <c r="B220" t="s">
        <v>414</v>
      </c>
      <c r="C220" t="s">
        <v>625</v>
      </c>
      <c r="D220">
        <v>20</v>
      </c>
      <c r="E220">
        <v>16</v>
      </c>
      <c r="F220">
        <v>23.6109</v>
      </c>
      <c r="G220" s="172">
        <f t="shared" si="23"/>
        <v>20.27322525</v>
      </c>
      <c r="H220">
        <v>-36</v>
      </c>
      <c r="I220">
        <v>27</v>
      </c>
      <c r="J220">
        <v>12.869</v>
      </c>
      <c r="K220" s="172">
        <f t="shared" si="24"/>
        <v>-36.45357472222223</v>
      </c>
      <c r="L220" t="s">
        <v>1062</v>
      </c>
      <c r="M220">
        <v>6.39</v>
      </c>
      <c r="N220">
        <v>1.54</v>
      </c>
      <c r="O220" s="1"/>
      <c r="P220" s="1"/>
      <c r="Q220" t="s">
        <v>825</v>
      </c>
      <c r="R220">
        <v>20</v>
      </c>
      <c r="S220">
        <v>11</v>
      </c>
      <c r="T220">
        <v>11.9381</v>
      </c>
      <c r="U220" s="173">
        <f t="shared" si="25"/>
        <v>20.18664947222222</v>
      </c>
      <c r="V220">
        <v>-36</v>
      </c>
      <c r="W220">
        <v>6</v>
      </c>
      <c r="X220">
        <v>4.366</v>
      </c>
      <c r="Y220" s="172">
        <f t="shared" si="28"/>
        <v>-36.10121277777778</v>
      </c>
      <c r="Z220">
        <v>5.317</v>
      </c>
      <c r="AA220">
        <v>0.865</v>
      </c>
      <c r="AB220" s="1"/>
      <c r="AC220" s="1"/>
      <c r="AD220" t="s">
        <v>1011</v>
      </c>
      <c r="AE220">
        <v>20</v>
      </c>
      <c r="AF220">
        <v>16</v>
      </c>
      <c r="AG220">
        <v>26.4477</v>
      </c>
      <c r="AH220" s="173">
        <f t="shared" si="26"/>
        <v>20.27401325</v>
      </c>
      <c r="AI220">
        <v>-35</v>
      </c>
      <c r="AJ220">
        <v>11</v>
      </c>
      <c r="AK220">
        <v>54.486</v>
      </c>
      <c r="AL220" s="172">
        <f t="shared" si="27"/>
        <v>-35.19846833333333</v>
      </c>
      <c r="AM220">
        <v>6.53</v>
      </c>
      <c r="AP220" s="173">
        <f t="shared" si="30"/>
      </c>
    </row>
    <row r="221" spans="1:42" ht="15.75">
      <c r="A221" t="s">
        <v>215</v>
      </c>
      <c r="B221" t="s">
        <v>415</v>
      </c>
      <c r="C221" t="s">
        <v>626</v>
      </c>
      <c r="D221">
        <v>20</v>
      </c>
      <c r="E221">
        <v>16</v>
      </c>
      <c r="F221">
        <v>55.2855</v>
      </c>
      <c r="G221" s="172">
        <f t="shared" si="23"/>
        <v>20.28202375</v>
      </c>
      <c r="H221">
        <v>40</v>
      </c>
      <c r="I221">
        <v>21</v>
      </c>
      <c r="J221">
        <v>54.27</v>
      </c>
      <c r="K221" s="172">
        <f t="shared" si="24"/>
        <v>40.365075000000004</v>
      </c>
      <c r="L221" t="s">
        <v>1124</v>
      </c>
      <c r="M221">
        <v>5.236</v>
      </c>
      <c r="N221">
        <v>1.65</v>
      </c>
      <c r="O221" s="1"/>
      <c r="P221" s="1"/>
      <c r="Q221" t="s">
        <v>826</v>
      </c>
      <c r="R221">
        <v>19</v>
      </c>
      <c r="S221">
        <v>49</v>
      </c>
      <c r="T221">
        <v>27.5043</v>
      </c>
      <c r="U221" s="173">
        <f t="shared" si="25"/>
        <v>19.824306749999998</v>
      </c>
      <c r="V221">
        <v>38</v>
      </c>
      <c r="W221">
        <v>42</v>
      </c>
      <c r="X221">
        <v>36.538</v>
      </c>
      <c r="Y221" s="172">
        <f t="shared" si="28"/>
        <v>38.71014944444445</v>
      </c>
      <c r="Z221">
        <v>6.107</v>
      </c>
      <c r="AA221">
        <v>0.896</v>
      </c>
      <c r="AB221" s="1"/>
      <c r="AC221" s="1"/>
      <c r="AD221" t="s">
        <v>1012</v>
      </c>
      <c r="AE221">
        <v>19</v>
      </c>
      <c r="AF221">
        <v>50</v>
      </c>
      <c r="AG221">
        <v>46.873</v>
      </c>
      <c r="AH221" s="173">
        <f t="shared" si="26"/>
        <v>19.84635361111111</v>
      </c>
      <c r="AI221">
        <v>37</v>
      </c>
      <c r="AJ221">
        <v>49</v>
      </c>
      <c r="AK221">
        <v>34.768</v>
      </c>
      <c r="AL221" s="172">
        <f t="shared" si="27"/>
        <v>37.826324444444445</v>
      </c>
      <c r="AM221">
        <v>6.079</v>
      </c>
      <c r="AP221" s="173">
        <f t="shared" si="30"/>
      </c>
    </row>
    <row r="222" spans="1:42" ht="15.75">
      <c r="A222" t="s">
        <v>216</v>
      </c>
      <c r="B222" t="s">
        <v>416</v>
      </c>
      <c r="C222" t="s">
        <v>627</v>
      </c>
      <c r="D222">
        <v>20</v>
      </c>
      <c r="E222">
        <v>17</v>
      </c>
      <c r="F222">
        <v>47.2018</v>
      </c>
      <c r="G222" s="172">
        <f t="shared" si="23"/>
        <v>20.296444944444445</v>
      </c>
      <c r="H222">
        <v>38</v>
      </c>
      <c r="I222">
        <v>1</v>
      </c>
      <c r="J222">
        <v>58.549</v>
      </c>
      <c r="K222" s="172">
        <f t="shared" si="24"/>
        <v>38.03293027777778</v>
      </c>
      <c r="L222" t="s">
        <v>1125</v>
      </c>
      <c r="M222">
        <v>4.776</v>
      </c>
      <c r="N222">
        <v>0.412</v>
      </c>
      <c r="O222" s="1"/>
      <c r="P222" s="1"/>
      <c r="Q222" t="s">
        <v>827</v>
      </c>
      <c r="R222">
        <v>19</v>
      </c>
      <c r="S222">
        <v>55</v>
      </c>
      <c r="T222">
        <v>51.7623</v>
      </c>
      <c r="U222" s="173">
        <f t="shared" si="25"/>
        <v>19.931045083333334</v>
      </c>
      <c r="V222">
        <v>38</v>
      </c>
      <c r="W222">
        <v>29</v>
      </c>
      <c r="X222">
        <v>12.139</v>
      </c>
      <c r="Y222" s="172">
        <f t="shared" si="28"/>
        <v>38.48670527777778</v>
      </c>
      <c r="Z222">
        <v>4.936</v>
      </c>
      <c r="AA222">
        <v>-0.086</v>
      </c>
      <c r="AB222" s="1"/>
      <c r="AC222" s="1"/>
      <c r="AD222" t="s">
        <v>1010</v>
      </c>
      <c r="AE222">
        <v>20</v>
      </c>
      <c r="AF222">
        <v>18</v>
      </c>
      <c r="AG222">
        <v>28.6555</v>
      </c>
      <c r="AH222" s="173">
        <f t="shared" si="26"/>
        <v>20.30795986111111</v>
      </c>
      <c r="AI222">
        <v>36</v>
      </c>
      <c r="AJ222">
        <v>59</v>
      </c>
      <c r="AK222">
        <v>59.29</v>
      </c>
      <c r="AL222" s="172">
        <f t="shared" si="27"/>
        <v>36.99980277777778</v>
      </c>
      <c r="AM222">
        <v>5.573</v>
      </c>
      <c r="AN222" s="173"/>
      <c r="AP222" s="173">
        <f t="shared" si="30"/>
      </c>
    </row>
    <row r="223" spans="1:42" ht="15.75">
      <c r="A223" t="s">
        <v>217</v>
      </c>
      <c r="B223" t="s">
        <v>1345</v>
      </c>
      <c r="C223" t="s">
        <v>628</v>
      </c>
      <c r="D223">
        <v>20</v>
      </c>
      <c r="E223">
        <v>25</v>
      </c>
      <c r="F223">
        <v>44.1151</v>
      </c>
      <c r="G223" s="172">
        <f t="shared" si="23"/>
        <v>20.428920861111113</v>
      </c>
      <c r="H223">
        <v>10</v>
      </c>
      <c r="I223">
        <v>3</v>
      </c>
      <c r="J223">
        <v>21.597</v>
      </c>
      <c r="K223" s="172">
        <f t="shared" si="24"/>
        <v>10.055999166666668</v>
      </c>
      <c r="L223" t="s">
        <v>1098</v>
      </c>
      <c r="M223">
        <v>6.321</v>
      </c>
      <c r="N223">
        <v>1.562</v>
      </c>
      <c r="O223" s="1"/>
      <c r="P223" s="1"/>
      <c r="Q223" t="s">
        <v>828</v>
      </c>
      <c r="R223">
        <v>20</v>
      </c>
      <c r="S223">
        <v>28</v>
      </c>
      <c r="T223">
        <v>7.5397</v>
      </c>
      <c r="U223" s="173">
        <f t="shared" si="25"/>
        <v>20.468761027777777</v>
      </c>
      <c r="V223">
        <v>8</v>
      </c>
      <c r="W223">
        <v>26</v>
      </c>
      <c r="X223">
        <v>14.812</v>
      </c>
      <c r="Y223" s="172">
        <f t="shared" si="28"/>
        <v>8.437447777777779</v>
      </c>
      <c r="Z223">
        <v>6.243</v>
      </c>
      <c r="AA223">
        <v>1.077</v>
      </c>
      <c r="AB223" s="1"/>
      <c r="AC223" s="1"/>
      <c r="AD223" t="s">
        <v>1013</v>
      </c>
      <c r="AE223">
        <v>20</v>
      </c>
      <c r="AF223">
        <v>39</v>
      </c>
      <c r="AG223">
        <v>7.7842</v>
      </c>
      <c r="AH223" s="173">
        <f t="shared" si="26"/>
        <v>20.652162277777776</v>
      </c>
      <c r="AI223">
        <v>10</v>
      </c>
      <c r="AJ223">
        <v>5</v>
      </c>
      <c r="AK223">
        <v>10.331</v>
      </c>
      <c r="AL223" s="172">
        <f t="shared" si="27"/>
        <v>10.086203055555556</v>
      </c>
      <c r="AM223">
        <v>5.069</v>
      </c>
      <c r="AN223" s="173"/>
      <c r="AP223" s="173">
        <f t="shared" si="30"/>
      </c>
    </row>
    <row r="224" spans="1:42" ht="15.75">
      <c r="A224" t="s">
        <v>1479</v>
      </c>
      <c r="B224" t="s">
        <v>1480</v>
      </c>
      <c r="C224" t="s">
        <v>1481</v>
      </c>
      <c r="D224">
        <v>20</v>
      </c>
      <c r="E224">
        <v>33</v>
      </c>
      <c r="F224">
        <v>54.2</v>
      </c>
      <c r="G224" s="172">
        <f>D224+E224/60+F224/3600</f>
        <v>20.565055555555556</v>
      </c>
      <c r="H224">
        <v>35</v>
      </c>
      <c r="I224">
        <v>15</v>
      </c>
      <c r="J224">
        <v>3</v>
      </c>
      <c r="K224" s="172">
        <f>IF(H224&lt;0,H224-I224/60-J224/3600,H224+I224/60+J224/3600)</f>
        <v>35.25083333333333</v>
      </c>
      <c r="L224" t="s">
        <v>1482</v>
      </c>
      <c r="M224">
        <v>4.606</v>
      </c>
      <c r="N224">
        <v>1.593</v>
      </c>
      <c r="O224" s="1"/>
      <c r="P224" s="1"/>
      <c r="Q224" t="s">
        <v>1483</v>
      </c>
      <c r="R224">
        <v>20</v>
      </c>
      <c r="S224">
        <v>23</v>
      </c>
      <c r="T224">
        <v>51.6</v>
      </c>
      <c r="U224" s="173">
        <f>R224+S224/60+T224/3600</f>
        <v>20.397666666666666</v>
      </c>
      <c r="V224">
        <v>32</v>
      </c>
      <c r="W224">
        <v>11</v>
      </c>
      <c r="X224">
        <v>25</v>
      </c>
      <c r="Y224" s="172">
        <f>IF(V224&lt;0,V224-W224/60-X224/3600,V224+W224/60+X224/3600)</f>
        <v>32.19027777777777</v>
      </c>
      <c r="Z224">
        <v>4.434</v>
      </c>
      <c r="AA224">
        <v>1.33</v>
      </c>
      <c r="AB224" s="1"/>
      <c r="AC224" s="1"/>
      <c r="AD224" t="s">
        <v>1484</v>
      </c>
      <c r="AE224">
        <v>20</v>
      </c>
      <c r="AF224">
        <v>15</v>
      </c>
      <c r="AG224">
        <v>46.2</v>
      </c>
      <c r="AH224" s="173">
        <f>AE224+AF224/60+AG224/3600</f>
        <v>20.262833333333333</v>
      </c>
      <c r="AI224">
        <v>27</v>
      </c>
      <c r="AJ224">
        <v>48</v>
      </c>
      <c r="AK224">
        <v>51</v>
      </c>
      <c r="AL224" s="172">
        <f>IF(AI224&lt;0,AI224-AJ224/60-AK224/3600,AI224+AJ224/60+AK224/3600)</f>
        <v>27.81416666666667</v>
      </c>
      <c r="AM224">
        <v>4.517</v>
      </c>
      <c r="AP224" s="173">
        <f t="shared" si="30"/>
      </c>
    </row>
    <row r="225" spans="1:42" ht="15.75">
      <c r="A225" t="s">
        <v>218</v>
      </c>
      <c r="B225" t="s">
        <v>417</v>
      </c>
      <c r="C225" t="s">
        <v>629</v>
      </c>
      <c r="D225">
        <v>20</v>
      </c>
      <c r="E225">
        <v>37</v>
      </c>
      <c r="F225">
        <v>54.7287</v>
      </c>
      <c r="G225" s="172">
        <f t="shared" si="23"/>
        <v>20.631869083333335</v>
      </c>
      <c r="H225">
        <v>18</v>
      </c>
      <c r="I225">
        <v>16</v>
      </c>
      <c r="J225">
        <v>6.888</v>
      </c>
      <c r="K225" s="172">
        <f t="shared" si="24"/>
        <v>18.26858</v>
      </c>
      <c r="L225" t="s">
        <v>1069</v>
      </c>
      <c r="M225">
        <v>6.058</v>
      </c>
      <c r="N225">
        <v>1.482</v>
      </c>
      <c r="O225" s="1"/>
      <c r="P225" s="1"/>
      <c r="Q225" t="s">
        <v>829</v>
      </c>
      <c r="R225">
        <v>20</v>
      </c>
      <c r="S225">
        <v>41</v>
      </c>
      <c r="T225">
        <v>58.1654</v>
      </c>
      <c r="U225" s="173">
        <f t="shared" si="25"/>
        <v>20.69949038888889</v>
      </c>
      <c r="V225">
        <v>17</v>
      </c>
      <c r="W225">
        <v>31</v>
      </c>
      <c r="X225">
        <v>17.36</v>
      </c>
      <c r="Y225" s="172">
        <f t="shared" si="28"/>
        <v>17.52148888888889</v>
      </c>
      <c r="Z225">
        <v>6.202</v>
      </c>
      <c r="AA225">
        <v>0.942</v>
      </c>
      <c r="AB225" s="1"/>
      <c r="AC225" s="186"/>
      <c r="AD225" t="s">
        <v>1014</v>
      </c>
      <c r="AE225">
        <v>20</v>
      </c>
      <c r="AF225">
        <v>34</v>
      </c>
      <c r="AG225">
        <v>1.2811</v>
      </c>
      <c r="AH225" s="173">
        <f t="shared" si="26"/>
        <v>20.567022527777777</v>
      </c>
      <c r="AI225">
        <v>18</v>
      </c>
      <c r="AJ225">
        <v>11</v>
      </c>
      <c r="AK225">
        <v>7.754</v>
      </c>
      <c r="AL225" s="172">
        <f t="shared" si="27"/>
        <v>18.18548722222222</v>
      </c>
      <c r="AM225">
        <v>7.01</v>
      </c>
      <c r="AN225" s="173"/>
      <c r="AP225" s="173">
        <f t="shared" si="30"/>
      </c>
    </row>
    <row r="226" spans="1:42" ht="15.75">
      <c r="A226" t="s">
        <v>1485</v>
      </c>
      <c r="B226" t="s">
        <v>1486</v>
      </c>
      <c r="C226"/>
      <c r="D226">
        <v>20</v>
      </c>
      <c r="E226">
        <v>41</v>
      </c>
      <c r="F226">
        <v>25.9</v>
      </c>
      <c r="G226" s="172">
        <f t="shared" si="23"/>
        <v>20.690527777777778</v>
      </c>
      <c r="H226">
        <v>45</v>
      </c>
      <c r="I226">
        <v>16</v>
      </c>
      <c r="J226">
        <v>49</v>
      </c>
      <c r="K226" s="172">
        <f t="shared" si="24"/>
        <v>45.280277777777776</v>
      </c>
      <c r="L226" t="s">
        <v>1487</v>
      </c>
      <c r="M226">
        <v>1.246</v>
      </c>
      <c r="N226">
        <v>0.092</v>
      </c>
      <c r="O226" s="1"/>
      <c r="P226" s="1"/>
      <c r="Q226" t="s">
        <v>1488</v>
      </c>
      <c r="R226">
        <v>20</v>
      </c>
      <c r="S226">
        <v>57</v>
      </c>
      <c r="T226">
        <v>10.4</v>
      </c>
      <c r="U226" s="173">
        <f t="shared" si="25"/>
        <v>20.95288888888889</v>
      </c>
      <c r="V226">
        <v>41</v>
      </c>
      <c r="W226">
        <v>10</v>
      </c>
      <c r="X226">
        <v>2</v>
      </c>
      <c r="Y226" s="172">
        <f t="shared" si="28"/>
        <v>41.16722222222222</v>
      </c>
      <c r="Z226">
        <v>3.931</v>
      </c>
      <c r="AA226">
        <v>0.022</v>
      </c>
      <c r="AB226" s="1"/>
      <c r="AC226" s="1"/>
      <c r="AD226" t="s">
        <v>1489</v>
      </c>
      <c r="AE226">
        <v>20</v>
      </c>
      <c r="AF226">
        <v>50</v>
      </c>
      <c r="AG226">
        <v>4.9</v>
      </c>
      <c r="AH226" s="173">
        <f t="shared" si="26"/>
        <v>20.834694444444445</v>
      </c>
      <c r="AI226">
        <v>44</v>
      </c>
      <c r="AJ226">
        <v>3</v>
      </c>
      <c r="AK226">
        <v>34</v>
      </c>
      <c r="AL226" s="172">
        <f t="shared" si="27"/>
        <v>44.059444444444445</v>
      </c>
      <c r="AM226">
        <v>5.058</v>
      </c>
      <c r="AP226" s="173">
        <f t="shared" si="30"/>
      </c>
    </row>
    <row r="227" spans="1:42" ht="15.75">
      <c r="A227" t="s">
        <v>219</v>
      </c>
      <c r="B227" t="s">
        <v>418</v>
      </c>
      <c r="C227" t="s">
        <v>630</v>
      </c>
      <c r="D227">
        <v>20</v>
      </c>
      <c r="E227">
        <v>45</v>
      </c>
      <c r="F227">
        <v>28.2354</v>
      </c>
      <c r="G227" s="172">
        <f t="shared" si="23"/>
        <v>20.757843166666667</v>
      </c>
      <c r="H227">
        <v>18</v>
      </c>
      <c r="I227">
        <v>5</v>
      </c>
      <c r="J227">
        <v>24.122</v>
      </c>
      <c r="K227" s="172">
        <f t="shared" si="24"/>
        <v>18.090033888888886</v>
      </c>
      <c r="L227" t="s">
        <v>1126</v>
      </c>
      <c r="M227">
        <v>6.427</v>
      </c>
      <c r="N227">
        <v>1.595</v>
      </c>
      <c r="O227" s="1"/>
      <c r="P227" s="1"/>
      <c r="Q227" t="s">
        <v>829</v>
      </c>
      <c r="R227">
        <v>20</v>
      </c>
      <c r="S227">
        <v>41</v>
      </c>
      <c r="T227">
        <v>58.1654</v>
      </c>
      <c r="U227" s="173">
        <f t="shared" si="25"/>
        <v>20.69949038888889</v>
      </c>
      <c r="V227">
        <v>17</v>
      </c>
      <c r="W227">
        <v>31</v>
      </c>
      <c r="X227">
        <v>17.36</v>
      </c>
      <c r="Y227" s="172">
        <f t="shared" si="28"/>
        <v>17.52148888888889</v>
      </c>
      <c r="Z227">
        <v>6.202</v>
      </c>
      <c r="AA227">
        <v>0.942</v>
      </c>
      <c r="AB227" s="1"/>
      <c r="AC227" s="186"/>
      <c r="AD227" t="s">
        <v>1014</v>
      </c>
      <c r="AE227">
        <v>20</v>
      </c>
      <c r="AF227">
        <v>34</v>
      </c>
      <c r="AG227">
        <v>1.2811</v>
      </c>
      <c r="AH227" s="173">
        <f t="shared" si="26"/>
        <v>20.567022527777777</v>
      </c>
      <c r="AI227">
        <v>18</v>
      </c>
      <c r="AJ227">
        <v>11</v>
      </c>
      <c r="AK227">
        <v>7.754</v>
      </c>
      <c r="AL227" s="172">
        <f t="shared" si="27"/>
        <v>18.18548722222222</v>
      </c>
      <c r="AM227">
        <v>7.01</v>
      </c>
      <c r="AN227" s="173"/>
      <c r="AP227" s="173">
        <f t="shared" si="30"/>
      </c>
    </row>
    <row r="228" spans="1:42" ht="15.75">
      <c r="A228" t="s">
        <v>220</v>
      </c>
      <c r="B228" t="s">
        <v>419</v>
      </c>
      <c r="C228" t="s">
        <v>631</v>
      </c>
      <c r="D228">
        <v>20</v>
      </c>
      <c r="E228">
        <v>47</v>
      </c>
      <c r="F228">
        <v>44.236</v>
      </c>
      <c r="G228" s="172">
        <f t="shared" si="23"/>
        <v>20.795621111111114</v>
      </c>
      <c r="H228">
        <v>-5</v>
      </c>
      <c r="I228">
        <v>1</v>
      </c>
      <c r="J228">
        <v>39.723</v>
      </c>
      <c r="K228" s="172">
        <f t="shared" si="24"/>
        <v>-5.027700833333333</v>
      </c>
      <c r="L228" t="s">
        <v>1056</v>
      </c>
      <c r="M228">
        <v>4.426</v>
      </c>
      <c r="N228">
        <v>1.646</v>
      </c>
      <c r="O228" s="187">
        <v>1.025</v>
      </c>
      <c r="P228" s="187">
        <v>1.189</v>
      </c>
      <c r="Q228" t="s">
        <v>830</v>
      </c>
      <c r="R228">
        <v>20</v>
      </c>
      <c r="S228">
        <v>29</v>
      </c>
      <c r="T228">
        <v>39.0007</v>
      </c>
      <c r="U228" s="173">
        <f t="shared" si="25"/>
        <v>20.49416686111111</v>
      </c>
      <c r="V228">
        <v>-2</v>
      </c>
      <c r="W228">
        <v>53</v>
      </c>
      <c r="X228">
        <v>7.911</v>
      </c>
      <c r="Y228" s="172">
        <f t="shared" si="28"/>
        <v>-2.885530833333333</v>
      </c>
      <c r="Z228">
        <v>4.904</v>
      </c>
      <c r="AA228">
        <v>1.158</v>
      </c>
      <c r="AB228" s="1"/>
      <c r="AC228" s="1"/>
      <c r="AD228" t="s">
        <v>1015</v>
      </c>
      <c r="AE228">
        <v>20</v>
      </c>
      <c r="AF228">
        <v>36</v>
      </c>
      <c r="AG228">
        <v>43.6323</v>
      </c>
      <c r="AH228" s="173">
        <f t="shared" si="26"/>
        <v>20.612120083333334</v>
      </c>
      <c r="AI228">
        <v>-2</v>
      </c>
      <c r="AJ228">
        <v>32</v>
      </c>
      <c r="AK228">
        <v>59.846</v>
      </c>
      <c r="AL228" s="172">
        <f t="shared" si="27"/>
        <v>-2.549957222222222</v>
      </c>
      <c r="AM228">
        <v>4.905</v>
      </c>
      <c r="AN228" s="173"/>
      <c r="AP228" s="173">
        <f t="shared" si="30"/>
      </c>
    </row>
    <row r="229" spans="1:42" ht="15.75">
      <c r="A229" t="s">
        <v>1490</v>
      </c>
      <c r="B229" t="s">
        <v>1491</v>
      </c>
      <c r="C229" t="s">
        <v>1492</v>
      </c>
      <c r="D229">
        <v>20</v>
      </c>
      <c r="E229">
        <v>48</v>
      </c>
      <c r="F229">
        <v>56.3</v>
      </c>
      <c r="G229" s="172">
        <f t="shared" si="23"/>
        <v>20.81563888888889</v>
      </c>
      <c r="H229">
        <v>46</v>
      </c>
      <c r="I229">
        <v>6</v>
      </c>
      <c r="J229">
        <v>51</v>
      </c>
      <c r="K229" s="172">
        <f t="shared" si="24"/>
        <v>46.11416666666667</v>
      </c>
      <c r="L229" t="s">
        <v>1493</v>
      </c>
      <c r="M229">
        <v>4.824</v>
      </c>
      <c r="N229">
        <v>0.4</v>
      </c>
      <c r="O229" s="1"/>
      <c r="P229" s="1"/>
      <c r="Q229" t="s">
        <v>1488</v>
      </c>
      <c r="R229">
        <v>20</v>
      </c>
      <c r="S229">
        <v>57</v>
      </c>
      <c r="T229">
        <v>10.4</v>
      </c>
      <c r="U229" s="173">
        <f t="shared" si="25"/>
        <v>20.95288888888889</v>
      </c>
      <c r="V229">
        <v>41</v>
      </c>
      <c r="W229">
        <v>10</v>
      </c>
      <c r="X229">
        <v>2</v>
      </c>
      <c r="Y229" s="172">
        <f t="shared" si="28"/>
        <v>41.16722222222222</v>
      </c>
      <c r="Z229">
        <v>3.931</v>
      </c>
      <c r="AA229">
        <v>0.022</v>
      </c>
      <c r="AB229" s="1"/>
      <c r="AC229" s="1"/>
      <c r="AD229" t="s">
        <v>1489</v>
      </c>
      <c r="AE229">
        <v>20</v>
      </c>
      <c r="AF229">
        <v>50</v>
      </c>
      <c r="AG229">
        <v>4.9</v>
      </c>
      <c r="AH229" s="173">
        <f t="shared" si="26"/>
        <v>20.834694444444445</v>
      </c>
      <c r="AI229">
        <v>44</v>
      </c>
      <c r="AJ229">
        <v>3</v>
      </c>
      <c r="AK229">
        <v>34</v>
      </c>
      <c r="AL229" s="172">
        <f t="shared" si="27"/>
        <v>44.059444444444445</v>
      </c>
      <c r="AM229">
        <v>5.058</v>
      </c>
      <c r="AP229" s="173">
        <f t="shared" si="30"/>
      </c>
    </row>
    <row r="230" spans="1:42" ht="15.75">
      <c r="A230" t="s">
        <v>221</v>
      </c>
      <c r="B230" t="s">
        <v>420</v>
      </c>
      <c r="C230" t="s">
        <v>632</v>
      </c>
      <c r="D230">
        <v>20</v>
      </c>
      <c r="E230">
        <v>55</v>
      </c>
      <c r="F230">
        <v>36.69</v>
      </c>
      <c r="G230" s="172">
        <f t="shared" si="23"/>
        <v>20.926858333333335</v>
      </c>
      <c r="H230">
        <v>13</v>
      </c>
      <c r="I230">
        <v>43</v>
      </c>
      <c r="J230">
        <v>17.529</v>
      </c>
      <c r="K230" s="172">
        <f t="shared" si="24"/>
        <v>13.721535833333334</v>
      </c>
      <c r="L230" t="s">
        <v>1127</v>
      </c>
      <c r="M230">
        <v>5.188</v>
      </c>
      <c r="N230">
        <v>1.12</v>
      </c>
      <c r="O230" s="1"/>
      <c r="P230" s="1"/>
      <c r="Q230" t="s">
        <v>831</v>
      </c>
      <c r="R230">
        <v>20</v>
      </c>
      <c r="S230">
        <v>49</v>
      </c>
      <c r="T230">
        <v>37.7681</v>
      </c>
      <c r="U230" s="173">
        <f t="shared" si="25"/>
        <v>20.827157805555554</v>
      </c>
      <c r="V230">
        <v>12</v>
      </c>
      <c r="W230">
        <v>32</v>
      </c>
      <c r="X230">
        <v>42.461</v>
      </c>
      <c r="Y230" s="172">
        <f t="shared" si="28"/>
        <v>12.545128055555555</v>
      </c>
      <c r="Z230">
        <v>6.011</v>
      </c>
      <c r="AA230">
        <v>0.42</v>
      </c>
      <c r="AB230" s="1"/>
      <c r="AC230" s="1"/>
      <c r="AD230" t="s">
        <v>1016</v>
      </c>
      <c r="AE230">
        <v>21</v>
      </c>
      <c r="AF230">
        <v>3</v>
      </c>
      <c r="AG230">
        <v>1.7948</v>
      </c>
      <c r="AH230" s="173">
        <f t="shared" si="26"/>
        <v>21.050498555555556</v>
      </c>
      <c r="AI230">
        <v>14</v>
      </c>
      <c r="AJ230">
        <v>43</v>
      </c>
      <c r="AK230">
        <v>48.094</v>
      </c>
      <c r="AL230" s="172">
        <f t="shared" si="27"/>
        <v>14.730026111111112</v>
      </c>
      <c r="AM230">
        <v>6.304</v>
      </c>
      <c r="AN230" s="173"/>
      <c r="AP230" s="173">
        <f t="shared" si="30"/>
      </c>
    </row>
    <row r="231" spans="1:42" ht="15.75">
      <c r="A231" t="s">
        <v>222</v>
      </c>
      <c r="B231" t="s">
        <v>421</v>
      </c>
      <c r="C231" t="s">
        <v>633</v>
      </c>
      <c r="D231">
        <v>20</v>
      </c>
      <c r="E231">
        <v>56</v>
      </c>
      <c r="F231">
        <v>54.0278</v>
      </c>
      <c r="G231" s="172">
        <f t="shared" si="23"/>
        <v>20.948341055555556</v>
      </c>
      <c r="H231">
        <v>-9</v>
      </c>
      <c r="I231">
        <v>41</v>
      </c>
      <c r="J231">
        <v>51.161</v>
      </c>
      <c r="K231" s="172">
        <f t="shared" si="24"/>
        <v>-9.697544722222222</v>
      </c>
      <c r="L231" t="s">
        <v>1098</v>
      </c>
      <c r="M231">
        <v>5.492</v>
      </c>
      <c r="N231">
        <v>1.47</v>
      </c>
      <c r="O231" s="1"/>
      <c r="P231" s="1"/>
      <c r="Q231" t="s">
        <v>832</v>
      </c>
      <c r="R231">
        <v>21</v>
      </c>
      <c r="S231">
        <v>10</v>
      </c>
      <c r="T231">
        <v>46.9396</v>
      </c>
      <c r="U231" s="173">
        <f t="shared" si="25"/>
        <v>21.179705444444444</v>
      </c>
      <c r="V231">
        <v>-9</v>
      </c>
      <c r="W231">
        <v>21</v>
      </c>
      <c r="X231">
        <v>14.666</v>
      </c>
      <c r="Y231" s="172">
        <f t="shared" si="28"/>
        <v>-9.35407388888889</v>
      </c>
      <c r="Z231">
        <v>6.274</v>
      </c>
      <c r="AA231">
        <v>1.155</v>
      </c>
      <c r="AB231" s="1"/>
      <c r="AC231" s="1"/>
      <c r="AD231" t="s">
        <v>1017</v>
      </c>
      <c r="AE231">
        <v>20</v>
      </c>
      <c r="AF231">
        <v>53</v>
      </c>
      <c r="AG231">
        <v>5.5967</v>
      </c>
      <c r="AH231" s="173">
        <f t="shared" si="26"/>
        <v>20.88488797222222</v>
      </c>
      <c r="AI231">
        <v>-11</v>
      </c>
      <c r="AJ231">
        <v>34</v>
      </c>
      <c r="AK231">
        <v>25.172</v>
      </c>
      <c r="AL231" s="172">
        <f t="shared" si="27"/>
        <v>-11.573658888888888</v>
      </c>
      <c r="AM231">
        <v>6.373</v>
      </c>
      <c r="AN231" s="175">
        <v>0.36</v>
      </c>
      <c r="AO231" s="176">
        <v>0.35</v>
      </c>
      <c r="AP231" s="173">
        <f t="shared" si="30"/>
      </c>
    </row>
    <row r="232" spans="1:42" ht="15.75">
      <c r="A232" t="s">
        <v>224</v>
      </c>
      <c r="B232" t="s">
        <v>1417</v>
      </c>
      <c r="C232" t="s">
        <v>635</v>
      </c>
      <c r="D232">
        <v>20</v>
      </c>
      <c r="E232">
        <v>59</v>
      </c>
      <c r="F232">
        <v>49.5565</v>
      </c>
      <c r="G232" s="172">
        <f t="shared" si="23"/>
        <v>20.99709902777778</v>
      </c>
      <c r="H232">
        <v>47</v>
      </c>
      <c r="I232">
        <v>31</v>
      </c>
      <c r="J232">
        <v>15.424</v>
      </c>
      <c r="K232" s="172">
        <f t="shared" si="24"/>
        <v>47.52095111111111</v>
      </c>
      <c r="L232" t="s">
        <v>1249</v>
      </c>
      <c r="M232">
        <v>4.756</v>
      </c>
      <c r="N232">
        <v>-0.068</v>
      </c>
      <c r="O232" s="1"/>
      <c r="P232" s="1"/>
      <c r="Q232" t="s">
        <v>834</v>
      </c>
      <c r="R232">
        <v>21</v>
      </c>
      <c r="S232">
        <v>19</v>
      </c>
      <c r="T232">
        <v>28.7505</v>
      </c>
      <c r="U232" s="173">
        <f t="shared" si="25"/>
        <v>21.324652916666665</v>
      </c>
      <c r="V232">
        <v>49</v>
      </c>
      <c r="W232">
        <v>30</v>
      </c>
      <c r="X232">
        <v>37.058</v>
      </c>
      <c r="Y232" s="172">
        <f t="shared" si="28"/>
        <v>49.51029388888889</v>
      </c>
      <c r="Z232">
        <v>5.756</v>
      </c>
      <c r="AA232">
        <v>-0.142</v>
      </c>
      <c r="AB232" s="1"/>
      <c r="AC232" s="1"/>
      <c r="AD232" t="s">
        <v>1019</v>
      </c>
      <c r="AE232">
        <v>20</v>
      </c>
      <c r="AF232">
        <v>50</v>
      </c>
      <c r="AG232">
        <v>4.9311</v>
      </c>
      <c r="AH232" s="173">
        <f t="shared" si="26"/>
        <v>20.83470308333333</v>
      </c>
      <c r="AI232">
        <v>44</v>
      </c>
      <c r="AJ232">
        <v>3</v>
      </c>
      <c r="AK232">
        <v>33.494</v>
      </c>
      <c r="AL232" s="172">
        <f t="shared" si="27"/>
        <v>44.059303888888884</v>
      </c>
      <c r="AM232">
        <v>5.056</v>
      </c>
      <c r="AP232" s="173">
        <f t="shared" si="30"/>
      </c>
    </row>
    <row r="233" spans="1:42" ht="15.75">
      <c r="A233" t="s">
        <v>223</v>
      </c>
      <c r="B233" t="s">
        <v>422</v>
      </c>
      <c r="C233" t="s">
        <v>634</v>
      </c>
      <c r="D233">
        <v>21</v>
      </c>
      <c r="E233">
        <v>0</v>
      </c>
      <c r="F233">
        <v>27.6873</v>
      </c>
      <c r="G233" s="172">
        <f t="shared" si="23"/>
        <v>21.007690916666668</v>
      </c>
      <c r="H233">
        <v>19</v>
      </c>
      <c r="I233">
        <v>19</v>
      </c>
      <c r="J233">
        <v>46.491</v>
      </c>
      <c r="K233" s="172">
        <f t="shared" si="24"/>
        <v>19.329580833333335</v>
      </c>
      <c r="L233" t="s">
        <v>1056</v>
      </c>
      <c r="M233">
        <v>5.648</v>
      </c>
      <c r="N233">
        <v>1.612</v>
      </c>
      <c r="O233" s="1"/>
      <c r="P233" s="1"/>
      <c r="Q233" t="s">
        <v>833</v>
      </c>
      <c r="R233">
        <v>20</v>
      </c>
      <c r="S233">
        <v>41</v>
      </c>
      <c r="T233">
        <v>58.1654</v>
      </c>
      <c r="U233" s="173">
        <f t="shared" si="25"/>
        <v>20.69949038888889</v>
      </c>
      <c r="V233">
        <v>17</v>
      </c>
      <c r="W233">
        <v>31</v>
      </c>
      <c r="X233">
        <v>17.36</v>
      </c>
      <c r="Y233" s="172">
        <f t="shared" si="28"/>
        <v>17.52148888888889</v>
      </c>
      <c r="Z233">
        <v>6.202</v>
      </c>
      <c r="AA233">
        <v>0.942</v>
      </c>
      <c r="AB233" s="1"/>
      <c r="AC233" s="1"/>
      <c r="AD233" t="s">
        <v>1018</v>
      </c>
      <c r="AE233">
        <v>20</v>
      </c>
      <c r="AF233">
        <v>40</v>
      </c>
      <c r="AG233">
        <v>45.1411</v>
      </c>
      <c r="AH233" s="173">
        <f t="shared" si="26"/>
        <v>20.67920586111111</v>
      </c>
      <c r="AI233">
        <v>19</v>
      </c>
      <c r="AJ233">
        <v>56</v>
      </c>
      <c r="AK233">
        <v>7.931</v>
      </c>
      <c r="AL233" s="172">
        <f t="shared" si="27"/>
        <v>19.935536388888888</v>
      </c>
      <c r="AM233">
        <v>6.446</v>
      </c>
      <c r="AN233" s="173"/>
      <c r="AP233" s="173">
        <f t="shared" si="30"/>
      </c>
    </row>
    <row r="234" spans="1:42" ht="15.75">
      <c r="A234" t="s">
        <v>1346</v>
      </c>
      <c r="B234" t="s">
        <v>1347</v>
      </c>
      <c r="C234" t="s">
        <v>1348</v>
      </c>
      <c r="D234">
        <v>21</v>
      </c>
      <c r="E234">
        <v>4</v>
      </c>
      <c r="F234">
        <v>55.9</v>
      </c>
      <c r="G234" s="172">
        <f t="shared" si="23"/>
        <v>21.082194444444443</v>
      </c>
      <c r="H234">
        <v>43</v>
      </c>
      <c r="I234">
        <v>55</v>
      </c>
      <c r="J234">
        <v>40</v>
      </c>
      <c r="K234" s="172">
        <f t="shared" si="24"/>
        <v>43.92777777777778</v>
      </c>
      <c r="L234" t="s">
        <v>1361</v>
      </c>
      <c r="M234">
        <v>3.733</v>
      </c>
      <c r="N234">
        <v>1.652</v>
      </c>
      <c r="O234" s="1"/>
      <c r="P234" s="1"/>
      <c r="Q234" t="s">
        <v>1368</v>
      </c>
      <c r="R234">
        <v>21</v>
      </c>
      <c r="S234">
        <v>29</v>
      </c>
      <c r="T234">
        <v>27</v>
      </c>
      <c r="U234" s="173">
        <f t="shared" si="25"/>
        <v>21.490833333333335</v>
      </c>
      <c r="V234">
        <v>46</v>
      </c>
      <c r="W234">
        <v>32</v>
      </c>
      <c r="X234">
        <v>26</v>
      </c>
      <c r="Y234" s="172">
        <f t="shared" si="28"/>
        <v>46.54055555555556</v>
      </c>
      <c r="Z234">
        <v>5.237</v>
      </c>
      <c r="AA234">
        <v>0.977</v>
      </c>
      <c r="AB234" s="1"/>
      <c r="AC234" s="1"/>
      <c r="AD234" t="s">
        <v>1374</v>
      </c>
      <c r="AE234">
        <v>21</v>
      </c>
      <c r="AF234">
        <v>33</v>
      </c>
      <c r="AG234">
        <v>58.9</v>
      </c>
      <c r="AH234" s="173">
        <f t="shared" si="26"/>
        <v>21.56636111111111</v>
      </c>
      <c r="AI234">
        <v>45</v>
      </c>
      <c r="AJ234">
        <v>35</v>
      </c>
      <c r="AK234">
        <v>31</v>
      </c>
      <c r="AL234" s="172">
        <f t="shared" si="27"/>
        <v>45.591944444444444</v>
      </c>
      <c r="AM234">
        <v>4.007</v>
      </c>
      <c r="AN234" s="173"/>
      <c r="AP234" s="173">
        <f t="shared" si="30"/>
      </c>
    </row>
    <row r="235" spans="1:42" ht="15.75">
      <c r="A235" t="s">
        <v>1494</v>
      </c>
      <c r="B235" t="s">
        <v>1495</v>
      </c>
      <c r="C235"/>
      <c r="D235">
        <v>21</v>
      </c>
      <c r="E235">
        <v>6</v>
      </c>
      <c r="F235">
        <v>36.1</v>
      </c>
      <c r="G235" s="172">
        <f t="shared" si="23"/>
        <v>21.11002777777778</v>
      </c>
      <c r="H235">
        <v>47</v>
      </c>
      <c r="I235">
        <v>38</v>
      </c>
      <c r="J235">
        <v>54</v>
      </c>
      <c r="K235" s="172">
        <f t="shared" si="24"/>
        <v>47.64833333333333</v>
      </c>
      <c r="L235" t="s">
        <v>1496</v>
      </c>
      <c r="M235">
        <v>4.556</v>
      </c>
      <c r="N235">
        <v>1.569</v>
      </c>
      <c r="O235" s="1"/>
      <c r="P235" s="1"/>
      <c r="Q235" t="s">
        <v>1368</v>
      </c>
      <c r="R235">
        <v>21</v>
      </c>
      <c r="S235">
        <v>29</v>
      </c>
      <c r="T235">
        <v>27</v>
      </c>
      <c r="U235" s="173">
        <f t="shared" si="25"/>
        <v>21.490833333333335</v>
      </c>
      <c r="V235">
        <v>46</v>
      </c>
      <c r="W235">
        <v>32</v>
      </c>
      <c r="X235">
        <v>26</v>
      </c>
      <c r="Y235" s="172">
        <f t="shared" si="28"/>
        <v>46.54055555555556</v>
      </c>
      <c r="Z235">
        <v>5.237</v>
      </c>
      <c r="AA235">
        <v>0.977</v>
      </c>
      <c r="AB235" s="1"/>
      <c r="AC235" s="1"/>
      <c r="AD235" t="s">
        <v>1374</v>
      </c>
      <c r="AE235">
        <v>21</v>
      </c>
      <c r="AF235">
        <v>33</v>
      </c>
      <c r="AG235">
        <v>58.9</v>
      </c>
      <c r="AH235" s="173">
        <f t="shared" si="26"/>
        <v>21.56636111111111</v>
      </c>
      <c r="AI235">
        <v>45</v>
      </c>
      <c r="AJ235">
        <v>35</v>
      </c>
      <c r="AK235">
        <v>31</v>
      </c>
      <c r="AL235" s="172">
        <f t="shared" si="27"/>
        <v>45.591944444444444</v>
      </c>
      <c r="AM235">
        <v>4.007</v>
      </c>
      <c r="AN235" s="173"/>
      <c r="AP235" s="173">
        <f t="shared" si="30"/>
      </c>
    </row>
    <row r="236" spans="1:42" ht="15.75">
      <c r="A236" t="s">
        <v>1497</v>
      </c>
      <c r="B236" t="s">
        <v>1498</v>
      </c>
      <c r="C236"/>
      <c r="D236">
        <v>21</v>
      </c>
      <c r="E236">
        <v>17</v>
      </c>
      <c r="F236">
        <v>25</v>
      </c>
      <c r="G236" s="172">
        <f t="shared" si="23"/>
        <v>21.290277777777778</v>
      </c>
      <c r="H236">
        <v>39</v>
      </c>
      <c r="I236">
        <v>23</v>
      </c>
      <c r="J236">
        <v>41</v>
      </c>
      <c r="K236" s="172">
        <f t="shared" si="24"/>
        <v>39.39472222222222</v>
      </c>
      <c r="L236" t="s">
        <v>1499</v>
      </c>
      <c r="M236">
        <v>4.233</v>
      </c>
      <c r="N236">
        <v>0.123</v>
      </c>
      <c r="O236" s="1"/>
      <c r="P236" s="1"/>
      <c r="Q236" t="s">
        <v>1488</v>
      </c>
      <c r="R236">
        <v>20</v>
      </c>
      <c r="S236">
        <v>57</v>
      </c>
      <c r="T236">
        <v>10.4</v>
      </c>
      <c r="U236" s="173">
        <f t="shared" si="25"/>
        <v>20.95288888888889</v>
      </c>
      <c r="V236">
        <v>41</v>
      </c>
      <c r="W236">
        <v>10</v>
      </c>
      <c r="X236">
        <v>2</v>
      </c>
      <c r="Y236" s="172">
        <f t="shared" si="28"/>
        <v>41.16722222222222</v>
      </c>
      <c r="Z236">
        <v>3.931</v>
      </c>
      <c r="AA236">
        <v>0.022</v>
      </c>
      <c r="AB236" s="1"/>
      <c r="AC236" s="1"/>
      <c r="AD236" t="s">
        <v>1489</v>
      </c>
      <c r="AE236">
        <v>20</v>
      </c>
      <c r="AF236">
        <v>50</v>
      </c>
      <c r="AG236">
        <v>4.9</v>
      </c>
      <c r="AH236" s="173">
        <f t="shared" si="26"/>
        <v>20.834694444444445</v>
      </c>
      <c r="AI236">
        <v>44</v>
      </c>
      <c r="AJ236">
        <v>3</v>
      </c>
      <c r="AK236">
        <v>34</v>
      </c>
      <c r="AL236" s="172">
        <f t="shared" si="27"/>
        <v>44.059444444444445</v>
      </c>
      <c r="AM236">
        <v>5.058</v>
      </c>
      <c r="AP236" s="173">
        <f t="shared" si="30"/>
      </c>
    </row>
    <row r="237" spans="1:42" ht="15.75">
      <c r="A237" t="s">
        <v>1349</v>
      </c>
      <c r="B237" t="s">
        <v>1350</v>
      </c>
      <c r="C237"/>
      <c r="D237">
        <v>21</v>
      </c>
      <c r="E237">
        <v>19</v>
      </c>
      <c r="F237">
        <v>15.7</v>
      </c>
      <c r="G237" s="172">
        <f t="shared" si="23"/>
        <v>21.32102777777778</v>
      </c>
      <c r="H237">
        <v>58</v>
      </c>
      <c r="I237">
        <v>37</v>
      </c>
      <c r="J237">
        <v>25</v>
      </c>
      <c r="K237" s="172">
        <f t="shared" si="24"/>
        <v>58.62361111111111</v>
      </c>
      <c r="L237" t="s">
        <v>1362</v>
      </c>
      <c r="M237">
        <v>5.674</v>
      </c>
      <c r="N237">
        <v>1.335</v>
      </c>
      <c r="O237" s="1"/>
      <c r="P237" s="1"/>
      <c r="Q237" t="s">
        <v>1369</v>
      </c>
      <c r="R237">
        <v>21</v>
      </c>
      <c r="S237">
        <v>17</v>
      </c>
      <c r="T237">
        <v>14.2</v>
      </c>
      <c r="U237" s="173">
        <f t="shared" si="25"/>
        <v>21.287277777777778</v>
      </c>
      <c r="V237">
        <v>55</v>
      </c>
      <c r="W237">
        <v>47</v>
      </c>
      <c r="X237">
        <v>53</v>
      </c>
      <c r="Y237" s="172">
        <f t="shared" si="28"/>
        <v>55.79805555555556</v>
      </c>
      <c r="Z237">
        <v>5.981</v>
      </c>
      <c r="AA237">
        <v>1.45</v>
      </c>
      <c r="AB237" s="1"/>
      <c r="AC237" s="1"/>
      <c r="AD237" t="s">
        <v>1375</v>
      </c>
      <c r="AE237">
        <v>21</v>
      </c>
      <c r="AF237">
        <v>20</v>
      </c>
      <c r="AG237">
        <v>33.4</v>
      </c>
      <c r="AH237" s="173">
        <f t="shared" si="26"/>
        <v>21.34261111111111</v>
      </c>
      <c r="AI237">
        <v>60</v>
      </c>
      <c r="AJ237">
        <v>45</v>
      </c>
      <c r="AK237">
        <v>23</v>
      </c>
      <c r="AL237" s="172">
        <f t="shared" si="27"/>
        <v>60.756388888888885</v>
      </c>
      <c r="AM237">
        <v>6.1</v>
      </c>
      <c r="AP237" s="173">
        <f t="shared" si="30"/>
      </c>
    </row>
    <row r="238" spans="1:42" ht="15.75">
      <c r="A238" t="s">
        <v>225</v>
      </c>
      <c r="B238" t="s">
        <v>423</v>
      </c>
      <c r="C238" t="s">
        <v>636</v>
      </c>
      <c r="D238">
        <v>21</v>
      </c>
      <c r="E238">
        <v>19</v>
      </c>
      <c r="F238">
        <v>42.7748</v>
      </c>
      <c r="G238" s="172">
        <f t="shared" si="23"/>
        <v>21.328548555555557</v>
      </c>
      <c r="H238">
        <v>55</v>
      </c>
      <c r="I238">
        <v>27</v>
      </c>
      <c r="J238">
        <v>0.254</v>
      </c>
      <c r="K238" s="172">
        <f t="shared" si="24"/>
        <v>55.450070555555556</v>
      </c>
      <c r="L238" t="s">
        <v>1069</v>
      </c>
      <c r="M238">
        <v>7.307</v>
      </c>
      <c r="N238">
        <v>1.491</v>
      </c>
      <c r="O238" s="1"/>
      <c r="P238" s="1"/>
      <c r="Q238" t="s">
        <v>835</v>
      </c>
      <c r="R238">
        <v>21</v>
      </c>
      <c r="S238">
        <v>17</v>
      </c>
      <c r="T238">
        <v>14.247</v>
      </c>
      <c r="U238" s="173">
        <f t="shared" si="25"/>
        <v>21.287290833333333</v>
      </c>
      <c r="V238">
        <v>55</v>
      </c>
      <c r="W238">
        <v>47</v>
      </c>
      <c r="X238">
        <v>52.804</v>
      </c>
      <c r="Y238" s="172">
        <f t="shared" si="28"/>
        <v>55.79800111111111</v>
      </c>
      <c r="Z238">
        <v>5.981</v>
      </c>
      <c r="AA238">
        <v>1.45</v>
      </c>
      <c r="AB238" s="1"/>
      <c r="AC238" s="1"/>
      <c r="AD238" t="s">
        <v>1020</v>
      </c>
      <c r="AE238">
        <v>21</v>
      </c>
      <c r="AF238">
        <v>18</v>
      </c>
      <c r="AG238">
        <v>26.9325</v>
      </c>
      <c r="AH238" s="173">
        <f t="shared" si="26"/>
        <v>21.307481250000002</v>
      </c>
      <c r="AI238">
        <v>54</v>
      </c>
      <c r="AJ238">
        <v>10</v>
      </c>
      <c r="AK238">
        <v>25.566</v>
      </c>
      <c r="AL238" s="172">
        <f t="shared" si="27"/>
        <v>54.17376833333333</v>
      </c>
      <c r="AM238">
        <v>7.431</v>
      </c>
      <c r="AN238" s="173"/>
      <c r="AP238" s="173">
        <f t="shared" si="30"/>
      </c>
    </row>
    <row r="239" spans="1:42" ht="15.75">
      <c r="A239" t="s">
        <v>226</v>
      </c>
      <c r="B239" t="s">
        <v>424</v>
      </c>
      <c r="C239" t="s">
        <v>637</v>
      </c>
      <c r="D239">
        <v>21</v>
      </c>
      <c r="E239">
        <v>22</v>
      </c>
      <c r="F239">
        <v>48.6039</v>
      </c>
      <c r="G239" s="172">
        <f t="shared" si="23"/>
        <v>21.380167750000002</v>
      </c>
      <c r="H239">
        <v>40</v>
      </c>
      <c r="I239">
        <v>55</v>
      </c>
      <c r="J239">
        <v>57.183</v>
      </c>
      <c r="K239" s="172">
        <f t="shared" si="24"/>
        <v>40.93255083333333</v>
      </c>
      <c r="L239" t="s">
        <v>1106</v>
      </c>
      <c r="M239">
        <v>7.128</v>
      </c>
      <c r="N239">
        <v>1.186</v>
      </c>
      <c r="O239" s="1"/>
      <c r="P239" s="1"/>
      <c r="Q239" t="s">
        <v>836</v>
      </c>
      <c r="R239">
        <v>21</v>
      </c>
      <c r="S239">
        <v>22</v>
      </c>
      <c r="T239">
        <v>54.7092</v>
      </c>
      <c r="U239" s="173">
        <f t="shared" si="25"/>
        <v>21.381863666666668</v>
      </c>
      <c r="V239">
        <v>38</v>
      </c>
      <c r="W239">
        <v>42</v>
      </c>
      <c r="X239">
        <v>30.643</v>
      </c>
      <c r="Y239" s="172">
        <f t="shared" si="28"/>
        <v>38.708511944444446</v>
      </c>
      <c r="Z239">
        <v>7.262</v>
      </c>
      <c r="AA239">
        <v>1.051</v>
      </c>
      <c r="AB239" s="1"/>
      <c r="AC239" s="1"/>
      <c r="AD239" t="s">
        <v>1021</v>
      </c>
      <c r="AE239">
        <v>21</v>
      </c>
      <c r="AF239">
        <v>23</v>
      </c>
      <c r="AG239">
        <v>48.3884</v>
      </c>
      <c r="AH239" s="173">
        <f t="shared" si="26"/>
        <v>21.396774555555556</v>
      </c>
      <c r="AI239">
        <v>37</v>
      </c>
      <c r="AJ239">
        <v>21</v>
      </c>
      <c r="AK239">
        <v>5.332</v>
      </c>
      <c r="AL239" s="172">
        <f t="shared" si="27"/>
        <v>37.35148111111111</v>
      </c>
      <c r="AM239">
        <v>6.43</v>
      </c>
      <c r="AN239" s="173"/>
      <c r="AP239" s="173">
        <f t="shared" si="30"/>
      </c>
    </row>
    <row r="240" spans="1:42" ht="15.75">
      <c r="A240" t="s">
        <v>228</v>
      </c>
      <c r="B240" t="s">
        <v>426</v>
      </c>
      <c r="C240" t="s">
        <v>639</v>
      </c>
      <c r="D240">
        <v>21</v>
      </c>
      <c r="E240">
        <v>27</v>
      </c>
      <c r="F240">
        <v>25.2771</v>
      </c>
      <c r="G240" s="172">
        <f t="shared" si="23"/>
        <v>21.457021416666667</v>
      </c>
      <c r="H240">
        <v>59</v>
      </c>
      <c r="I240">
        <v>45</v>
      </c>
      <c r="J240">
        <v>0.27</v>
      </c>
      <c r="K240" s="172">
        <f t="shared" si="24"/>
        <v>59.750075</v>
      </c>
      <c r="L240" t="s">
        <v>1250</v>
      </c>
      <c r="M240">
        <v>6.094</v>
      </c>
      <c r="N240">
        <v>1.737</v>
      </c>
      <c r="O240" s="1"/>
      <c r="P240" s="1"/>
      <c r="Q240" t="s">
        <v>838</v>
      </c>
      <c r="R240">
        <v>21</v>
      </c>
      <c r="S240">
        <v>24</v>
      </c>
      <c r="T240">
        <v>23.1345</v>
      </c>
      <c r="U240" s="173">
        <f t="shared" si="25"/>
        <v>21.40642625</v>
      </c>
      <c r="V240">
        <v>24</v>
      </c>
      <c r="W240">
        <v>31</v>
      </c>
      <c r="X240">
        <v>42.215</v>
      </c>
      <c r="Y240" s="172">
        <f t="shared" si="28"/>
        <v>24.528393055555554</v>
      </c>
      <c r="Z240">
        <v>6.365</v>
      </c>
      <c r="AA240">
        <v>1.044</v>
      </c>
      <c r="AB240" s="1"/>
      <c r="AC240" s="1"/>
      <c r="AD240" t="s">
        <v>1023</v>
      </c>
      <c r="AE240">
        <v>21</v>
      </c>
      <c r="AF240">
        <v>42</v>
      </c>
      <c r="AG240">
        <v>45.3671</v>
      </c>
      <c r="AH240" s="173">
        <f t="shared" si="26"/>
        <v>21.71260197222222</v>
      </c>
      <c r="AI240">
        <v>59</v>
      </c>
      <c r="AJ240">
        <v>16</v>
      </c>
      <c r="AK240">
        <v>15.04</v>
      </c>
      <c r="AL240" s="172">
        <f t="shared" si="27"/>
        <v>59.27084444444444</v>
      </c>
      <c r="AM240">
        <v>6.077</v>
      </c>
      <c r="AN240" s="173"/>
      <c r="AP240" s="173">
        <f t="shared" si="30"/>
      </c>
    </row>
    <row r="241" spans="1:42" ht="15.75">
      <c r="A241" t="s">
        <v>229</v>
      </c>
      <c r="B241" t="s">
        <v>1351</v>
      </c>
      <c r="C241" t="s">
        <v>640</v>
      </c>
      <c r="D241">
        <v>21</v>
      </c>
      <c r="E241">
        <v>28</v>
      </c>
      <c r="F241">
        <v>39.6</v>
      </c>
      <c r="G241" s="172">
        <f t="shared" si="23"/>
        <v>21.477666666666664</v>
      </c>
      <c r="H241">
        <v>70</v>
      </c>
      <c r="I241">
        <v>33</v>
      </c>
      <c r="J241">
        <v>39</v>
      </c>
      <c r="K241" s="172">
        <f t="shared" si="24"/>
        <v>70.56083333333333</v>
      </c>
      <c r="L241" t="s">
        <v>1128</v>
      </c>
      <c r="M241">
        <v>3.233</v>
      </c>
      <c r="N241">
        <v>-0.222</v>
      </c>
      <c r="O241" s="1"/>
      <c r="P241" s="1"/>
      <c r="Q241" t="s">
        <v>839</v>
      </c>
      <c r="R241">
        <v>21</v>
      </c>
      <c r="S241">
        <v>27</v>
      </c>
      <c r="T241">
        <v>46.14</v>
      </c>
      <c r="U241" s="173">
        <f t="shared" si="25"/>
        <v>21.462816666666665</v>
      </c>
      <c r="V241">
        <v>66</v>
      </c>
      <c r="W241">
        <v>48</v>
      </c>
      <c r="X241">
        <v>32.74</v>
      </c>
      <c r="Y241" s="172">
        <f t="shared" si="28"/>
        <v>66.80909444444444</v>
      </c>
      <c r="Z241">
        <v>5.43</v>
      </c>
      <c r="AA241">
        <v>-0.11</v>
      </c>
      <c r="AB241" s="1"/>
      <c r="AC241" s="1"/>
      <c r="AD241" t="s">
        <v>1024</v>
      </c>
      <c r="AE241">
        <v>21</v>
      </c>
      <c r="AF241">
        <v>47</v>
      </c>
      <c r="AG241">
        <v>0.85</v>
      </c>
      <c r="AH241" s="173">
        <f t="shared" si="26"/>
        <v>21.783569444444446</v>
      </c>
      <c r="AI241">
        <v>70</v>
      </c>
      <c r="AJ241">
        <v>9</v>
      </c>
      <c r="AK241">
        <v>3.18</v>
      </c>
      <c r="AL241" s="172">
        <f t="shared" si="27"/>
        <v>70.15088333333334</v>
      </c>
      <c r="AM241">
        <v>6.45</v>
      </c>
      <c r="AN241" s="173"/>
      <c r="AO241" s="178"/>
      <c r="AP241" s="173">
        <f t="shared" si="30"/>
      </c>
    </row>
    <row r="242" spans="1:42" ht="15.75">
      <c r="A242" t="s">
        <v>227</v>
      </c>
      <c r="B242" t="s">
        <v>425</v>
      </c>
      <c r="C242" t="s">
        <v>638</v>
      </c>
      <c r="D242">
        <v>21</v>
      </c>
      <c r="E242">
        <v>28</v>
      </c>
      <c r="F242">
        <v>44.9245</v>
      </c>
      <c r="G242" s="172">
        <f t="shared" si="23"/>
        <v>21.479145694444444</v>
      </c>
      <c r="H242">
        <v>-69</v>
      </c>
      <c r="I242">
        <v>30</v>
      </c>
      <c r="J242">
        <v>19.39</v>
      </c>
      <c r="K242" s="172">
        <f t="shared" si="24"/>
        <v>-69.50538611111111</v>
      </c>
      <c r="L242" t="s">
        <v>1059</v>
      </c>
      <c r="M242">
        <v>5.639</v>
      </c>
      <c r="N242">
        <v>1.562</v>
      </c>
      <c r="O242" s="1"/>
      <c r="P242" s="1"/>
      <c r="Q242" t="s">
        <v>837</v>
      </c>
      <c r="R242">
        <v>21</v>
      </c>
      <c r="S242">
        <v>11</v>
      </c>
      <c r="T242">
        <v>20.9329</v>
      </c>
      <c r="U242" s="173">
        <f t="shared" si="25"/>
        <v>21.18914802777778</v>
      </c>
      <c r="V242">
        <v>-72</v>
      </c>
      <c r="W242">
        <v>32</v>
      </c>
      <c r="X242">
        <v>39.67</v>
      </c>
      <c r="Y242" s="172">
        <f t="shared" si="28"/>
        <v>-72.54435277777777</v>
      </c>
      <c r="Z242">
        <v>6.187</v>
      </c>
      <c r="AA242">
        <v>1.085</v>
      </c>
      <c r="AB242" s="1"/>
      <c r="AC242" s="1"/>
      <c r="AD242" t="s">
        <v>1022</v>
      </c>
      <c r="AE242">
        <v>21</v>
      </c>
      <c r="AF242">
        <v>9</v>
      </c>
      <c r="AG242">
        <v>22.4466</v>
      </c>
      <c r="AH242" s="173">
        <f t="shared" si="26"/>
        <v>21.156235166666665</v>
      </c>
      <c r="AI242">
        <v>-73</v>
      </c>
      <c r="AJ242">
        <v>10</v>
      </c>
      <c r="AK242">
        <v>22.685</v>
      </c>
      <c r="AL242" s="172">
        <f t="shared" si="27"/>
        <v>-73.17296805555556</v>
      </c>
      <c r="AM242">
        <v>5.673</v>
      </c>
      <c r="AN242" s="175">
        <v>0.347</v>
      </c>
      <c r="AO242" s="176">
        <v>0.325</v>
      </c>
      <c r="AP242" s="173">
        <f t="shared" si="30"/>
      </c>
    </row>
    <row r="243" spans="1:42" ht="15.75">
      <c r="A243" t="s">
        <v>231</v>
      </c>
      <c r="B243" t="s">
        <v>428</v>
      </c>
      <c r="C243" t="s">
        <v>642</v>
      </c>
      <c r="D243">
        <v>21</v>
      </c>
      <c r="E243">
        <v>36</v>
      </c>
      <c r="F243">
        <v>2.4957</v>
      </c>
      <c r="G243" s="172">
        <f t="shared" si="23"/>
        <v>21.600693250000003</v>
      </c>
      <c r="H243">
        <v>45</v>
      </c>
      <c r="I243">
        <v>22</v>
      </c>
      <c r="J243">
        <v>28.529</v>
      </c>
      <c r="K243" s="172">
        <f t="shared" si="24"/>
        <v>45.37459138888889</v>
      </c>
      <c r="L243" t="s">
        <v>1062</v>
      </c>
      <c r="M243">
        <v>5.497</v>
      </c>
      <c r="N243">
        <v>1.602</v>
      </c>
      <c r="O243" s="1"/>
      <c r="P243" s="1"/>
      <c r="Q243" t="s">
        <v>841</v>
      </c>
      <c r="R243">
        <v>21</v>
      </c>
      <c r="S243">
        <v>29</v>
      </c>
      <c r="T243">
        <v>26.9499</v>
      </c>
      <c r="U243" s="173">
        <f t="shared" si="25"/>
        <v>21.490819416666668</v>
      </c>
      <c r="V243">
        <v>46</v>
      </c>
      <c r="W243">
        <v>32</v>
      </c>
      <c r="X243">
        <v>26.105</v>
      </c>
      <c r="Y243" s="172">
        <f t="shared" si="28"/>
        <v>46.54058472222222</v>
      </c>
      <c r="Z243">
        <v>5.236</v>
      </c>
      <c r="AA243">
        <v>0.976</v>
      </c>
      <c r="AB243" s="1"/>
      <c r="AC243" s="1"/>
      <c r="AD243" t="s">
        <v>1026</v>
      </c>
      <c r="AE243">
        <v>21</v>
      </c>
      <c r="AF243">
        <v>25</v>
      </c>
      <c r="AG243">
        <v>19.5487</v>
      </c>
      <c r="AH243" s="173">
        <f t="shared" si="26"/>
        <v>21.42209686111111</v>
      </c>
      <c r="AI243">
        <v>46</v>
      </c>
      <c r="AJ243">
        <v>42</v>
      </c>
      <c r="AK243">
        <v>51.629</v>
      </c>
      <c r="AL243" s="172">
        <f t="shared" si="27"/>
        <v>46.71434138888889</v>
      </c>
      <c r="AM243">
        <v>5.599</v>
      </c>
      <c r="AP243" s="173">
        <f t="shared" si="30"/>
      </c>
    </row>
    <row r="244" spans="1:42" ht="15.75">
      <c r="A244" t="s">
        <v>230</v>
      </c>
      <c r="B244" t="s">
        <v>427</v>
      </c>
      <c r="C244" t="s">
        <v>641</v>
      </c>
      <c r="D244">
        <v>21</v>
      </c>
      <c r="E244">
        <v>36</v>
      </c>
      <c r="F244">
        <v>33.8071</v>
      </c>
      <c r="G244" s="172">
        <f t="shared" si="23"/>
        <v>21.609390861111113</v>
      </c>
      <c r="H244">
        <v>32</v>
      </c>
      <c r="I244">
        <v>6</v>
      </c>
      <c r="J244">
        <v>10.028</v>
      </c>
      <c r="K244" s="172">
        <f t="shared" si="24"/>
        <v>32.102785555555556</v>
      </c>
      <c r="L244" t="s">
        <v>1129</v>
      </c>
      <c r="M244">
        <v>8.039</v>
      </c>
      <c r="N244">
        <v>1.839</v>
      </c>
      <c r="O244" s="1"/>
      <c r="P244" s="1"/>
      <c r="Q244" t="s">
        <v>840</v>
      </c>
      <c r="R244">
        <v>21</v>
      </c>
      <c r="S244">
        <v>37</v>
      </c>
      <c r="T244">
        <v>55.5259</v>
      </c>
      <c r="U244" s="173">
        <f t="shared" si="25"/>
        <v>21.632090527777777</v>
      </c>
      <c r="V244">
        <v>33</v>
      </c>
      <c r="W244">
        <v>12</v>
      </c>
      <c r="X244">
        <v>1.68</v>
      </c>
      <c r="Y244" s="172">
        <f t="shared" si="28"/>
        <v>33.20046666666667</v>
      </c>
      <c r="Z244">
        <v>7.394</v>
      </c>
      <c r="AA244">
        <v>1.054</v>
      </c>
      <c r="AB244" s="1"/>
      <c r="AC244" s="1"/>
      <c r="AD244" t="s">
        <v>1025</v>
      </c>
      <c r="AE244">
        <v>21</v>
      </c>
      <c r="AF244">
        <v>36</v>
      </c>
      <c r="AG244">
        <v>33.0365</v>
      </c>
      <c r="AH244" s="173">
        <f t="shared" si="26"/>
        <v>21.609176805555556</v>
      </c>
      <c r="AI244">
        <v>33</v>
      </c>
      <c r="AJ244">
        <v>14</v>
      </c>
      <c r="AK244">
        <v>3.641</v>
      </c>
      <c r="AL244" s="172">
        <f t="shared" si="27"/>
        <v>33.234344722222225</v>
      </c>
      <c r="AM244">
        <v>7.446</v>
      </c>
      <c r="AN244" s="173"/>
      <c r="AP244" s="173">
        <f t="shared" si="30"/>
      </c>
    </row>
    <row r="245" spans="1:42" ht="15.75">
      <c r="A245" t="s">
        <v>1500</v>
      </c>
      <c r="B245" t="s">
        <v>1501</v>
      </c>
      <c r="C245"/>
      <c r="D245">
        <v>21</v>
      </c>
      <c r="E245">
        <v>37</v>
      </c>
      <c r="F245">
        <v>55.2</v>
      </c>
      <c r="G245" s="172">
        <f t="shared" si="23"/>
        <v>21.632</v>
      </c>
      <c r="H245">
        <v>62</v>
      </c>
      <c r="I245">
        <v>4</v>
      </c>
      <c r="J245">
        <v>55</v>
      </c>
      <c r="K245" s="172">
        <f t="shared" si="24"/>
        <v>62.081944444444446</v>
      </c>
      <c r="L245" t="s">
        <v>1502</v>
      </c>
      <c r="M245">
        <v>4.739</v>
      </c>
      <c r="N245">
        <v>0.293</v>
      </c>
      <c r="O245" s="1"/>
      <c r="P245" s="1"/>
      <c r="Q245" t="s">
        <v>1503</v>
      </c>
      <c r="R245">
        <v>20</v>
      </c>
      <c r="S245">
        <v>29</v>
      </c>
      <c r="T245">
        <v>34.9</v>
      </c>
      <c r="U245" s="173">
        <f t="shared" si="25"/>
        <v>20.49302777777778</v>
      </c>
      <c r="V245">
        <v>62</v>
      </c>
      <c r="W245">
        <v>59</v>
      </c>
      <c r="X245">
        <v>39</v>
      </c>
      <c r="Y245" s="172">
        <f t="shared" si="28"/>
        <v>62.994166666666665</v>
      </c>
      <c r="Z245">
        <v>4.213</v>
      </c>
      <c r="AA245">
        <v>0.201</v>
      </c>
      <c r="AB245" s="1"/>
      <c r="AC245" s="1"/>
      <c r="AD245" t="s">
        <v>1515</v>
      </c>
      <c r="AE245">
        <v>20</v>
      </c>
      <c r="AF245">
        <v>45</v>
      </c>
      <c r="AG245">
        <v>21.1</v>
      </c>
      <c r="AH245" s="173">
        <f t="shared" si="26"/>
        <v>20.755861111111113</v>
      </c>
      <c r="AI245">
        <v>57</v>
      </c>
      <c r="AJ245">
        <v>34</v>
      </c>
      <c r="AK245">
        <v>47</v>
      </c>
      <c r="AL245" s="172">
        <f t="shared" si="27"/>
        <v>57.57972222222222</v>
      </c>
      <c r="AM245">
        <v>4.516</v>
      </c>
      <c r="AP245" s="173">
        <f t="shared" si="30"/>
      </c>
    </row>
    <row r="246" spans="1:42" ht="15.75">
      <c r="A246" t="s">
        <v>232</v>
      </c>
      <c r="B246" t="s">
        <v>429</v>
      </c>
      <c r="C246" t="s">
        <v>643</v>
      </c>
      <c r="D246">
        <v>21</v>
      </c>
      <c r="E246">
        <v>40</v>
      </c>
      <c r="F246">
        <v>11.1095</v>
      </c>
      <c r="G246" s="172">
        <f t="shared" si="23"/>
        <v>21.66975263888889</v>
      </c>
      <c r="H246">
        <v>43</v>
      </c>
      <c r="I246">
        <v>16</v>
      </c>
      <c r="J246">
        <v>25.822</v>
      </c>
      <c r="K246" s="172">
        <f t="shared" si="24"/>
        <v>43.27383944444444</v>
      </c>
      <c r="L246" t="s">
        <v>1072</v>
      </c>
      <c r="M246">
        <v>5.111</v>
      </c>
      <c r="N246">
        <v>1.583</v>
      </c>
      <c r="O246" s="1"/>
      <c r="P246" s="1"/>
      <c r="Q246" t="s">
        <v>842</v>
      </c>
      <c r="R246">
        <v>21</v>
      </c>
      <c r="S246">
        <v>29</v>
      </c>
      <c r="T246">
        <v>26.9499</v>
      </c>
      <c r="U246" s="173">
        <f t="shared" si="25"/>
        <v>21.490819416666668</v>
      </c>
      <c r="V246">
        <v>46</v>
      </c>
      <c r="W246">
        <v>32</v>
      </c>
      <c r="X246">
        <v>26.105</v>
      </c>
      <c r="Y246" s="172">
        <f t="shared" si="28"/>
        <v>46.54058472222222</v>
      </c>
      <c r="Z246">
        <v>5.236</v>
      </c>
      <c r="AA246">
        <v>0.976</v>
      </c>
      <c r="AB246" s="1"/>
      <c r="AC246" s="1"/>
      <c r="AD246" t="s">
        <v>1027</v>
      </c>
      <c r="AE246">
        <v>21</v>
      </c>
      <c r="AF246">
        <v>25</v>
      </c>
      <c r="AG246">
        <v>19.5487</v>
      </c>
      <c r="AH246" s="173">
        <f t="shared" si="26"/>
        <v>21.42209686111111</v>
      </c>
      <c r="AI246">
        <v>46</v>
      </c>
      <c r="AJ246">
        <v>42</v>
      </c>
      <c r="AK246">
        <v>51.629</v>
      </c>
      <c r="AL246" s="172">
        <f t="shared" si="27"/>
        <v>46.71434138888889</v>
      </c>
      <c r="AM246">
        <v>5.599</v>
      </c>
      <c r="AP246" s="173">
        <f t="shared" si="30"/>
      </c>
    </row>
    <row r="247" spans="1:42" ht="15.75">
      <c r="A247" t="s">
        <v>233</v>
      </c>
      <c r="B247" t="s">
        <v>430</v>
      </c>
      <c r="C247" t="s">
        <v>644</v>
      </c>
      <c r="D247">
        <v>21</v>
      </c>
      <c r="E247">
        <v>42</v>
      </c>
      <c r="F247">
        <v>8.3543</v>
      </c>
      <c r="G247" s="172">
        <f t="shared" si="23"/>
        <v>21.70232063888889</v>
      </c>
      <c r="H247">
        <v>45</v>
      </c>
      <c r="I247">
        <v>45</v>
      </c>
      <c r="J247">
        <v>56.51</v>
      </c>
      <c r="K247" s="172">
        <f t="shared" si="24"/>
        <v>45.76569722222222</v>
      </c>
      <c r="L247" t="s">
        <v>1130</v>
      </c>
      <c r="M247">
        <v>6.081</v>
      </c>
      <c r="N247">
        <v>1.531</v>
      </c>
      <c r="O247" s="1"/>
      <c r="P247" s="1"/>
      <c r="Q247" t="s">
        <v>841</v>
      </c>
      <c r="R247">
        <v>21</v>
      </c>
      <c r="S247">
        <v>29</v>
      </c>
      <c r="T247">
        <v>26.9499</v>
      </c>
      <c r="U247" s="173">
        <f t="shared" si="25"/>
        <v>21.490819416666668</v>
      </c>
      <c r="V247">
        <v>46</v>
      </c>
      <c r="W247">
        <v>32</v>
      </c>
      <c r="X247">
        <v>26.105</v>
      </c>
      <c r="Y247" s="172">
        <f t="shared" si="28"/>
        <v>46.54058472222222</v>
      </c>
      <c r="Z247">
        <v>5.236</v>
      </c>
      <c r="AA247">
        <v>0.976</v>
      </c>
      <c r="AB247" s="1"/>
      <c r="AC247" s="1"/>
      <c r="AD247" t="s">
        <v>1026</v>
      </c>
      <c r="AE247">
        <v>21</v>
      </c>
      <c r="AF247">
        <v>25</v>
      </c>
      <c r="AG247">
        <v>19.5487</v>
      </c>
      <c r="AH247" s="173">
        <f t="shared" si="26"/>
        <v>21.42209686111111</v>
      </c>
      <c r="AI247">
        <v>46</v>
      </c>
      <c r="AJ247">
        <v>42</v>
      </c>
      <c r="AK247">
        <v>51.629</v>
      </c>
      <c r="AL247" s="172">
        <f t="shared" si="27"/>
        <v>46.71434138888889</v>
      </c>
      <c r="AM247">
        <v>5.599</v>
      </c>
      <c r="AP247" s="173">
        <f t="shared" si="30"/>
      </c>
    </row>
    <row r="248" spans="1:42" ht="15.75">
      <c r="A248" t="s">
        <v>234</v>
      </c>
      <c r="B248" t="s">
        <v>431</v>
      </c>
      <c r="C248" t="s">
        <v>645</v>
      </c>
      <c r="D248">
        <v>21</v>
      </c>
      <c r="E248">
        <v>43</v>
      </c>
      <c r="F248">
        <v>30.4609</v>
      </c>
      <c r="G248" s="172">
        <f t="shared" si="23"/>
        <v>21.725128027777775</v>
      </c>
      <c r="H248">
        <v>58</v>
      </c>
      <c r="I248">
        <v>46</v>
      </c>
      <c r="J248">
        <v>48.166</v>
      </c>
      <c r="K248" s="172">
        <f t="shared" si="24"/>
        <v>58.78004611111111</v>
      </c>
      <c r="L248" t="s">
        <v>1131</v>
      </c>
      <c r="M248">
        <v>4.109</v>
      </c>
      <c r="N248">
        <v>2.323</v>
      </c>
      <c r="O248" s="1"/>
      <c r="P248" s="1"/>
      <c r="Q248" t="s">
        <v>843</v>
      </c>
      <c r="R248">
        <v>21</v>
      </c>
      <c r="S248">
        <v>42</v>
      </c>
      <c r="T248">
        <v>45.3671</v>
      </c>
      <c r="U248" s="173">
        <f t="shared" si="25"/>
        <v>21.71260197222222</v>
      </c>
      <c r="V248">
        <v>59</v>
      </c>
      <c r="W248">
        <v>16</v>
      </c>
      <c r="X248">
        <v>15.04</v>
      </c>
      <c r="Y248" s="172">
        <f t="shared" si="28"/>
        <v>59.27084444444444</v>
      </c>
      <c r="Z248">
        <v>6.077</v>
      </c>
      <c r="AA248">
        <v>1.342</v>
      </c>
      <c r="AB248" s="1"/>
      <c r="AC248" s="1"/>
      <c r="AD248" t="s">
        <v>1028</v>
      </c>
      <c r="AE248">
        <v>21</v>
      </c>
      <c r="AF248">
        <v>40</v>
      </c>
      <c r="AG248">
        <v>32.4477</v>
      </c>
      <c r="AH248" s="173">
        <f t="shared" si="26"/>
        <v>21.675679916666667</v>
      </c>
      <c r="AI248">
        <v>59</v>
      </c>
      <c r="AJ248">
        <v>45</v>
      </c>
      <c r="AK248">
        <v>9.916</v>
      </c>
      <c r="AL248" s="172">
        <f t="shared" si="27"/>
        <v>59.75275444444444</v>
      </c>
      <c r="AM248">
        <v>6.88</v>
      </c>
      <c r="AN248" s="173"/>
      <c r="AP248" s="173">
        <f t="shared" si="30"/>
      </c>
    </row>
    <row r="249" spans="1:42" ht="15.75">
      <c r="A249" t="s">
        <v>1352</v>
      </c>
      <c r="B249" t="s">
        <v>1353</v>
      </c>
      <c r="C249" t="s">
        <v>1354</v>
      </c>
      <c r="D249">
        <v>21</v>
      </c>
      <c r="E249">
        <v>44</v>
      </c>
      <c r="F249">
        <v>11.2</v>
      </c>
      <c r="G249" s="172">
        <f t="shared" si="23"/>
        <v>21.736444444444444</v>
      </c>
      <c r="H249">
        <v>9</v>
      </c>
      <c r="I249">
        <v>52</v>
      </c>
      <c r="J249">
        <v>30</v>
      </c>
      <c r="K249" s="172">
        <f t="shared" si="24"/>
        <v>9.875</v>
      </c>
      <c r="L249" t="s">
        <v>1363</v>
      </c>
      <c r="M249">
        <v>2.387</v>
      </c>
      <c r="N249">
        <v>1.524</v>
      </c>
      <c r="O249" s="187">
        <v>0.764</v>
      </c>
      <c r="P249" s="187">
        <v>0.652</v>
      </c>
      <c r="Q249" t="s">
        <v>1370</v>
      </c>
      <c r="R249">
        <v>22</v>
      </c>
      <c r="S249">
        <v>10</v>
      </c>
      <c r="T249">
        <v>22</v>
      </c>
      <c r="U249" s="173">
        <f t="shared" si="25"/>
        <v>22.172777777777778</v>
      </c>
      <c r="V249">
        <v>14</v>
      </c>
      <c r="W249">
        <v>37</v>
      </c>
      <c r="X249">
        <v>48</v>
      </c>
      <c r="Y249" s="172">
        <f t="shared" si="28"/>
        <v>14.63</v>
      </c>
      <c r="Z249">
        <v>6.33</v>
      </c>
      <c r="AA249">
        <v>1.08</v>
      </c>
      <c r="AB249" s="1"/>
      <c r="AC249" s="1"/>
      <c r="AD249" t="s">
        <v>1376</v>
      </c>
      <c r="AE249">
        <v>21</v>
      </c>
      <c r="AF249">
        <v>56</v>
      </c>
      <c r="AG249">
        <v>56.4</v>
      </c>
      <c r="AH249" s="173">
        <f t="shared" si="26"/>
        <v>21.949</v>
      </c>
      <c r="AI249">
        <v>12</v>
      </c>
      <c r="AJ249">
        <v>4</v>
      </c>
      <c r="AK249">
        <v>36</v>
      </c>
      <c r="AL249" s="172">
        <f t="shared" si="27"/>
        <v>12.076666666666666</v>
      </c>
      <c r="AM249">
        <v>5.541</v>
      </c>
      <c r="AN249" s="173"/>
      <c r="AP249" s="173">
        <f t="shared" si="30"/>
      </c>
    </row>
    <row r="250" spans="1:42" ht="15.75">
      <c r="A250" t="s">
        <v>1504</v>
      </c>
      <c r="B250" t="s">
        <v>1505</v>
      </c>
      <c r="C250"/>
      <c r="D250">
        <v>21</v>
      </c>
      <c r="E250">
        <v>45</v>
      </c>
      <c r="F250">
        <v>26.9</v>
      </c>
      <c r="G250" s="172">
        <f t="shared" si="23"/>
        <v>21.757472222222223</v>
      </c>
      <c r="H250">
        <v>61</v>
      </c>
      <c r="I250">
        <v>7</v>
      </c>
      <c r="J250">
        <v>15</v>
      </c>
      <c r="K250" s="172">
        <f t="shared" si="24"/>
        <v>61.12083333333334</v>
      </c>
      <c r="L250" t="s">
        <v>1506</v>
      </c>
      <c r="M250">
        <v>4.289</v>
      </c>
      <c r="N250">
        <v>0.518</v>
      </c>
      <c r="O250" s="1"/>
      <c r="P250" s="1"/>
      <c r="Q250" t="s">
        <v>1507</v>
      </c>
      <c r="R250">
        <v>21</v>
      </c>
      <c r="S250">
        <v>18</v>
      </c>
      <c r="T250">
        <v>34.8</v>
      </c>
      <c r="U250" s="173">
        <f t="shared" si="25"/>
        <v>21.30966666666667</v>
      </c>
      <c r="V250">
        <v>62</v>
      </c>
      <c r="W250">
        <v>35</v>
      </c>
      <c r="X250">
        <v>8</v>
      </c>
      <c r="Y250" s="172">
        <f t="shared" si="28"/>
        <v>62.58555555555556</v>
      </c>
      <c r="Z250">
        <v>2.459</v>
      </c>
      <c r="AA250">
        <v>0.217</v>
      </c>
      <c r="AB250" s="1"/>
      <c r="AC250" s="1"/>
      <c r="AD250" t="s">
        <v>1515</v>
      </c>
      <c r="AE250">
        <v>20</v>
      </c>
      <c r="AF250">
        <v>45</v>
      </c>
      <c r="AG250">
        <v>21.1</v>
      </c>
      <c r="AH250" s="173">
        <f t="shared" si="26"/>
        <v>20.755861111111113</v>
      </c>
      <c r="AI250">
        <v>57</v>
      </c>
      <c r="AJ250">
        <v>34</v>
      </c>
      <c r="AK250">
        <v>47</v>
      </c>
      <c r="AL250" s="172">
        <f t="shared" si="27"/>
        <v>57.57972222222222</v>
      </c>
      <c r="AM250">
        <v>4.516</v>
      </c>
      <c r="AP250" s="173">
        <f t="shared" si="30"/>
      </c>
    </row>
    <row r="251" spans="1:42" ht="15.75">
      <c r="A251" t="s">
        <v>4571</v>
      </c>
      <c r="B251" t="s">
        <v>4572</v>
      </c>
      <c r="C251" t="s">
        <v>4573</v>
      </c>
      <c r="D251">
        <v>21</v>
      </c>
      <c r="E251">
        <v>56</v>
      </c>
      <c r="F251">
        <v>39.1</v>
      </c>
      <c r="G251" s="172">
        <f t="shared" si="23"/>
        <v>21.944194444444445</v>
      </c>
      <c r="H251">
        <v>63</v>
      </c>
      <c r="I251">
        <v>37</v>
      </c>
      <c r="J251">
        <v>32</v>
      </c>
      <c r="K251" s="172">
        <f t="shared" si="24"/>
        <v>63.62555555555556</v>
      </c>
      <c r="L251" t="s">
        <v>4579</v>
      </c>
      <c r="M251">
        <v>4.937</v>
      </c>
      <c r="N251">
        <v>1.752</v>
      </c>
      <c r="O251" s="1"/>
      <c r="P251" s="1"/>
      <c r="Q251" t="s">
        <v>1511</v>
      </c>
      <c r="R251">
        <v>22</v>
      </c>
      <c r="S251">
        <v>49</v>
      </c>
      <c r="T251">
        <v>40.8</v>
      </c>
      <c r="U251" s="173">
        <f t="shared" si="25"/>
        <v>22.828</v>
      </c>
      <c r="V251">
        <v>66</v>
      </c>
      <c r="W251">
        <v>12</v>
      </c>
      <c r="X251">
        <v>2</v>
      </c>
      <c r="Y251" s="172">
        <f t="shared" si="28"/>
        <v>66.20055555555555</v>
      </c>
      <c r="Z251">
        <v>3.517</v>
      </c>
      <c r="AA251">
        <v>1.055</v>
      </c>
      <c r="AB251" s="1"/>
      <c r="AC251" s="1"/>
      <c r="AD251" t="s">
        <v>1371</v>
      </c>
      <c r="AE251">
        <v>22</v>
      </c>
      <c r="AF251">
        <v>12</v>
      </c>
      <c r="AG251">
        <v>2.1</v>
      </c>
      <c r="AH251" s="173">
        <f t="shared" si="26"/>
        <v>22.200583333333334</v>
      </c>
      <c r="AI251">
        <v>60</v>
      </c>
      <c r="AJ251">
        <v>45</v>
      </c>
      <c r="AK251">
        <v>33</v>
      </c>
      <c r="AL251" s="172">
        <f t="shared" si="27"/>
        <v>60.759166666666665</v>
      </c>
      <c r="AM251">
        <v>5.355</v>
      </c>
      <c r="AP251" s="173">
        <f aca="true" t="shared" si="31" ref="AP251:AP285">IF(P251="","",IF(AC252="","",P251-AC252))</f>
      </c>
    </row>
    <row r="252" spans="1:42" ht="15.75">
      <c r="A252" t="s">
        <v>235</v>
      </c>
      <c r="B252" t="s">
        <v>432</v>
      </c>
      <c r="C252" t="s">
        <v>646</v>
      </c>
      <c r="D252">
        <v>22</v>
      </c>
      <c r="E252">
        <v>8</v>
      </c>
      <c r="F252">
        <v>16.4471</v>
      </c>
      <c r="G252" s="172">
        <f t="shared" si="23"/>
        <v>22.13790197222222</v>
      </c>
      <c r="H252">
        <v>72</v>
      </c>
      <c r="I252">
        <v>46</v>
      </c>
      <c r="J252">
        <v>6.656</v>
      </c>
      <c r="K252" s="172">
        <f t="shared" si="24"/>
        <v>72.76851555555555</v>
      </c>
      <c r="L252" t="s">
        <v>1076</v>
      </c>
      <c r="M252">
        <v>6.95</v>
      </c>
      <c r="N252">
        <v>1.93</v>
      </c>
      <c r="O252" s="1"/>
      <c r="P252" s="1"/>
      <c r="Q252" t="s">
        <v>1429</v>
      </c>
      <c r="R252">
        <v>21</v>
      </c>
      <c r="S252">
        <v>24</v>
      </c>
      <c r="T252">
        <v>24.6</v>
      </c>
      <c r="U252" s="173">
        <f t="shared" si="25"/>
        <v>21.40683333333333</v>
      </c>
      <c r="V252">
        <v>75</v>
      </c>
      <c r="W252">
        <v>58</v>
      </c>
      <c r="X252">
        <v>18</v>
      </c>
      <c r="Y252" s="172">
        <f t="shared" si="28"/>
        <v>75.97166666666666</v>
      </c>
      <c r="Z252">
        <v>7.225</v>
      </c>
      <c r="AA252">
        <v>1.084</v>
      </c>
      <c r="AB252" s="1"/>
      <c r="AC252" s="1"/>
      <c r="AD252" t="s">
        <v>1030</v>
      </c>
      <c r="AE252">
        <v>22</v>
      </c>
      <c r="AF252">
        <v>17</v>
      </c>
      <c r="AG252">
        <v>32.2001</v>
      </c>
      <c r="AH252" s="173">
        <f t="shared" si="26"/>
        <v>22.292277805555557</v>
      </c>
      <c r="AI252">
        <v>70</v>
      </c>
      <c r="AJ252">
        <v>3</v>
      </c>
      <c r="AK252">
        <v>32.14</v>
      </c>
      <c r="AL252" s="172">
        <f t="shared" si="27"/>
        <v>70.05892777777777</v>
      </c>
      <c r="AM252">
        <v>7.22</v>
      </c>
      <c r="AN252" s="173"/>
      <c r="AP252" s="173">
        <f t="shared" si="31"/>
      </c>
    </row>
    <row r="253" spans="1:42" ht="15.75">
      <c r="A253" t="s">
        <v>1355</v>
      </c>
      <c r="B253" t="s">
        <v>1356</v>
      </c>
      <c r="C253"/>
      <c r="D253">
        <v>22</v>
      </c>
      <c r="E253">
        <v>10</v>
      </c>
      <c r="F253">
        <v>51.3</v>
      </c>
      <c r="G253" s="172">
        <f t="shared" si="23"/>
        <v>22.18091666666667</v>
      </c>
      <c r="H253">
        <v>58</v>
      </c>
      <c r="I253">
        <v>12</v>
      </c>
      <c r="J253">
        <v>5</v>
      </c>
      <c r="K253" s="172">
        <f t="shared" si="24"/>
        <v>58.20138888888889</v>
      </c>
      <c r="L253" t="s">
        <v>1364</v>
      </c>
      <c r="M253">
        <v>3.354</v>
      </c>
      <c r="N253">
        <v>1.566</v>
      </c>
      <c r="O253" s="1"/>
      <c r="P253" s="1"/>
      <c r="Q253" t="s">
        <v>1371</v>
      </c>
      <c r="R253">
        <v>22</v>
      </c>
      <c r="S253">
        <v>12</v>
      </c>
      <c r="T253">
        <v>2</v>
      </c>
      <c r="U253" s="173">
        <f t="shared" si="25"/>
        <v>22.200555555555553</v>
      </c>
      <c r="V253">
        <v>60</v>
      </c>
      <c r="W253">
        <v>45</v>
      </c>
      <c r="X253">
        <v>33</v>
      </c>
      <c r="Y253" s="172">
        <f t="shared" si="28"/>
        <v>60.759166666666665</v>
      </c>
      <c r="Z253">
        <v>5.355</v>
      </c>
      <c r="AA253">
        <v>1.169</v>
      </c>
      <c r="AB253" s="1"/>
      <c r="AC253" s="1"/>
      <c r="AD253" t="s">
        <v>1377</v>
      </c>
      <c r="AE253">
        <v>22</v>
      </c>
      <c r="AF253">
        <v>11</v>
      </c>
      <c r="AG253">
        <v>48.8</v>
      </c>
      <c r="AH253" s="173">
        <f t="shared" si="26"/>
        <v>22.19688888888889</v>
      </c>
      <c r="AI253">
        <v>56</v>
      </c>
      <c r="AJ253">
        <v>50</v>
      </c>
      <c r="AK253">
        <v>22</v>
      </c>
      <c r="AL253" s="172">
        <f t="shared" si="27"/>
        <v>56.839444444444446</v>
      </c>
      <c r="AM253">
        <v>5.253</v>
      </c>
      <c r="AN253" s="173"/>
      <c r="AP253" s="173">
        <f t="shared" si="31"/>
      </c>
    </row>
    <row r="254" spans="1:42" ht="15.75">
      <c r="A254" t="s">
        <v>236</v>
      </c>
      <c r="B254" t="s">
        <v>1357</v>
      </c>
      <c r="C254" t="s">
        <v>647</v>
      </c>
      <c r="D254">
        <v>22</v>
      </c>
      <c r="E254">
        <v>20</v>
      </c>
      <c r="F254">
        <v>1.6781</v>
      </c>
      <c r="G254" s="172">
        <f t="shared" si="23"/>
        <v>22.33379947222222</v>
      </c>
      <c r="H254">
        <v>-80</v>
      </c>
      <c r="I254">
        <v>26</v>
      </c>
      <c r="J254">
        <v>23.089</v>
      </c>
      <c r="K254" s="172">
        <f t="shared" si="24"/>
        <v>-80.43974694444445</v>
      </c>
      <c r="L254" t="s">
        <v>1059</v>
      </c>
      <c r="M254">
        <v>5.097</v>
      </c>
      <c r="N254">
        <v>1.47</v>
      </c>
      <c r="O254" s="1"/>
      <c r="P254" s="1"/>
      <c r="Q254" t="s">
        <v>844</v>
      </c>
      <c r="R254">
        <v>22</v>
      </c>
      <c r="S254">
        <v>35</v>
      </c>
      <c r="T254">
        <v>26.5248</v>
      </c>
      <c r="U254" s="173">
        <f t="shared" si="25"/>
        <v>22.59070133333333</v>
      </c>
      <c r="V254">
        <v>-78</v>
      </c>
      <c r="W254">
        <v>46</v>
      </c>
      <c r="X254">
        <v>17.706</v>
      </c>
      <c r="Y254" s="172">
        <f t="shared" si="28"/>
        <v>-78.771585</v>
      </c>
      <c r="Z254">
        <v>6.137</v>
      </c>
      <c r="AA254">
        <v>1.371</v>
      </c>
      <c r="AB254" s="1"/>
      <c r="AC254" s="1"/>
      <c r="AD254" t="s">
        <v>1031</v>
      </c>
      <c r="AE254">
        <v>22</v>
      </c>
      <c r="AF254">
        <v>17</v>
      </c>
      <c r="AG254">
        <v>50.5952</v>
      </c>
      <c r="AH254" s="173">
        <f t="shared" si="26"/>
        <v>22.297387555555556</v>
      </c>
      <c r="AI254">
        <v>-77</v>
      </c>
      <c r="AJ254">
        <v>30</v>
      </c>
      <c r="AK254">
        <v>41.592</v>
      </c>
      <c r="AL254" s="172">
        <f t="shared" si="27"/>
        <v>-77.51155333333334</v>
      </c>
      <c r="AM254">
        <v>5.498</v>
      </c>
      <c r="AN254" s="173"/>
      <c r="AP254" s="173">
        <f t="shared" si="31"/>
      </c>
    </row>
    <row r="255" spans="1:42" ht="15.75">
      <c r="A255" t="s">
        <v>237</v>
      </c>
      <c r="B255" t="s">
        <v>433</v>
      </c>
      <c r="C255" t="s">
        <v>648</v>
      </c>
      <c r="D255">
        <v>22</v>
      </c>
      <c r="E255">
        <v>23</v>
      </c>
      <c r="F255">
        <v>7.0163</v>
      </c>
      <c r="G255" s="172">
        <f t="shared" si="23"/>
        <v>22.385282305555556</v>
      </c>
      <c r="H255">
        <v>55</v>
      </c>
      <c r="I255">
        <v>57</v>
      </c>
      <c r="J255">
        <v>47.628</v>
      </c>
      <c r="K255" s="172">
        <f t="shared" si="24"/>
        <v>55.96323</v>
      </c>
      <c r="L255" t="s">
        <v>1251</v>
      </c>
      <c r="M255">
        <v>6.626</v>
      </c>
      <c r="N255">
        <v>2.275</v>
      </c>
      <c r="O255" s="1"/>
      <c r="P255" s="1"/>
      <c r="Q255" t="s">
        <v>845</v>
      </c>
      <c r="R255">
        <v>22</v>
      </c>
      <c r="S255">
        <v>16</v>
      </c>
      <c r="T255">
        <v>26.5637</v>
      </c>
      <c r="U255" s="173">
        <f t="shared" si="25"/>
        <v>22.27404547222222</v>
      </c>
      <c r="V255">
        <v>57</v>
      </c>
      <c r="W255">
        <v>13</v>
      </c>
      <c r="X255">
        <v>12.858</v>
      </c>
      <c r="Y255" s="172">
        <f t="shared" si="28"/>
        <v>57.220238333333334</v>
      </c>
      <c r="Z255">
        <v>5.878</v>
      </c>
      <c r="AA255">
        <v>0.941</v>
      </c>
      <c r="AB255" s="1"/>
      <c r="AC255" s="1"/>
      <c r="AD255" t="s">
        <v>1032</v>
      </c>
      <c r="AE255">
        <v>22</v>
      </c>
      <c r="AF255">
        <v>20</v>
      </c>
      <c r="AG255">
        <v>38.7697</v>
      </c>
      <c r="AH255" s="173">
        <f t="shared" si="26"/>
        <v>22.344102694444445</v>
      </c>
      <c r="AI255">
        <v>58</v>
      </c>
      <c r="AJ255">
        <v>24</v>
      </c>
      <c r="AK255">
        <v>35.656</v>
      </c>
      <c r="AL255" s="172">
        <f t="shared" si="27"/>
        <v>58.40990444444444</v>
      </c>
      <c r="AM255">
        <v>6.479</v>
      </c>
      <c r="AN255" s="173"/>
      <c r="AP255" s="173">
        <f t="shared" si="31"/>
      </c>
    </row>
    <row r="256" spans="1:42" ht="15.75">
      <c r="A256" t="s">
        <v>239</v>
      </c>
      <c r="B256" t="s">
        <v>1358</v>
      </c>
      <c r="C256" t="s">
        <v>650</v>
      </c>
      <c r="D256">
        <v>22</v>
      </c>
      <c r="E256">
        <v>29</v>
      </c>
      <c r="F256">
        <v>10.2663</v>
      </c>
      <c r="G256" s="172">
        <f t="shared" si="23"/>
        <v>22.486185083333336</v>
      </c>
      <c r="H256">
        <v>58</v>
      </c>
      <c r="I256">
        <v>24</v>
      </c>
      <c r="J256">
        <v>54.715</v>
      </c>
      <c r="K256" s="172">
        <f t="shared" si="24"/>
        <v>58.41519861111111</v>
      </c>
      <c r="L256" t="s">
        <v>1132</v>
      </c>
      <c r="M256">
        <v>3.599</v>
      </c>
      <c r="N256">
        <v>0.482</v>
      </c>
      <c r="O256" s="1"/>
      <c r="P256" s="1"/>
      <c r="Q256" t="s">
        <v>845</v>
      </c>
      <c r="R256">
        <v>22</v>
      </c>
      <c r="S256">
        <v>16</v>
      </c>
      <c r="T256">
        <v>26.5637</v>
      </c>
      <c r="U256" s="173">
        <f t="shared" si="25"/>
        <v>22.27404547222222</v>
      </c>
      <c r="V256">
        <v>57</v>
      </c>
      <c r="W256">
        <v>13</v>
      </c>
      <c r="X256">
        <v>12.858</v>
      </c>
      <c r="Y256" s="172">
        <f t="shared" si="28"/>
        <v>57.220238333333334</v>
      </c>
      <c r="Z256">
        <v>5.877</v>
      </c>
      <c r="AA256">
        <v>0.943</v>
      </c>
      <c r="AB256" s="1"/>
      <c r="AC256" s="1"/>
      <c r="AD256" t="s">
        <v>848</v>
      </c>
      <c r="AE256">
        <v>22</v>
      </c>
      <c r="AF256">
        <v>35</v>
      </c>
      <c r="AG256">
        <v>51.9938</v>
      </c>
      <c r="AH256" s="173">
        <f t="shared" si="26"/>
        <v>22.597776055555553</v>
      </c>
      <c r="AI256">
        <v>56</v>
      </c>
      <c r="AJ256">
        <v>4</v>
      </c>
      <c r="AK256">
        <v>14.067</v>
      </c>
      <c r="AL256" s="172">
        <f t="shared" si="27"/>
        <v>56.07057416666667</v>
      </c>
      <c r="AM256">
        <v>6.381</v>
      </c>
      <c r="AN256" s="173"/>
      <c r="AP256" s="173">
        <f t="shared" si="31"/>
      </c>
    </row>
    <row r="257" spans="1:42" ht="15.75">
      <c r="A257" t="s">
        <v>238</v>
      </c>
      <c r="B257" t="s">
        <v>434</v>
      </c>
      <c r="C257" t="s">
        <v>649</v>
      </c>
      <c r="D257">
        <v>22</v>
      </c>
      <c r="E257">
        <v>29</v>
      </c>
      <c r="F257">
        <v>31.8222</v>
      </c>
      <c r="G257" s="172">
        <f t="shared" si="23"/>
        <v>22.492172833333335</v>
      </c>
      <c r="H257">
        <v>47</v>
      </c>
      <c r="I257">
        <v>42</v>
      </c>
      <c r="J257">
        <v>24.792</v>
      </c>
      <c r="K257" s="172">
        <f t="shared" si="24"/>
        <v>47.70688666666667</v>
      </c>
      <c r="L257" t="s">
        <v>1252</v>
      </c>
      <c r="M257">
        <v>4.361</v>
      </c>
      <c r="N257">
        <v>1.679</v>
      </c>
      <c r="O257" s="1"/>
      <c r="P257" s="1"/>
      <c r="Q257" t="s">
        <v>846</v>
      </c>
      <c r="R257">
        <v>22</v>
      </c>
      <c r="S257">
        <v>40</v>
      </c>
      <c r="T257">
        <v>30.8591</v>
      </c>
      <c r="U257" s="173">
        <f t="shared" si="25"/>
        <v>22.67523863888889</v>
      </c>
      <c r="V257">
        <v>44</v>
      </c>
      <c r="W257">
        <v>16</v>
      </c>
      <c r="X257">
        <v>34.698</v>
      </c>
      <c r="Y257" s="172">
        <f t="shared" si="28"/>
        <v>44.276305</v>
      </c>
      <c r="Z257">
        <v>4.485</v>
      </c>
      <c r="AA257">
        <v>1.317</v>
      </c>
      <c r="AB257" s="1"/>
      <c r="AC257" s="1"/>
      <c r="AD257" t="s">
        <v>1033</v>
      </c>
      <c r="AE257">
        <v>22</v>
      </c>
      <c r="AF257">
        <v>44</v>
      </c>
      <c r="AG257">
        <v>5.479</v>
      </c>
      <c r="AH257" s="173">
        <f t="shared" si="26"/>
        <v>22.73485527777778</v>
      </c>
      <c r="AI257">
        <v>41</v>
      </c>
      <c r="AJ257">
        <v>49</v>
      </c>
      <c r="AK257">
        <v>9.245</v>
      </c>
      <c r="AL257" s="172">
        <f t="shared" si="27"/>
        <v>41.81923472222223</v>
      </c>
      <c r="AM257">
        <v>5.114</v>
      </c>
      <c r="AN257" s="173"/>
      <c r="AP257" s="173">
        <f t="shared" si="31"/>
      </c>
    </row>
    <row r="258" spans="1:42" ht="15.75">
      <c r="A258" t="s">
        <v>240</v>
      </c>
      <c r="B258" t="s">
        <v>435</v>
      </c>
      <c r="C258" t="s">
        <v>651</v>
      </c>
      <c r="D258">
        <v>22</v>
      </c>
      <c r="E258">
        <v>33</v>
      </c>
      <c r="F258">
        <v>0.0633</v>
      </c>
      <c r="G258" s="172">
        <f t="shared" si="23"/>
        <v>22.550017583333332</v>
      </c>
      <c r="H258">
        <v>-61</v>
      </c>
      <c r="I258">
        <v>58</v>
      </c>
      <c r="J258">
        <v>55.639</v>
      </c>
      <c r="K258" s="172">
        <f t="shared" si="24"/>
        <v>-61.982121944444444</v>
      </c>
      <c r="L258" t="s">
        <v>1062</v>
      </c>
      <c r="M258">
        <v>4.859</v>
      </c>
      <c r="N258">
        <v>1.605</v>
      </c>
      <c r="O258" s="187">
        <v>1.126</v>
      </c>
      <c r="P258" s="187">
        <v>1.37</v>
      </c>
      <c r="Q258" t="s">
        <v>847</v>
      </c>
      <c r="R258">
        <v>22</v>
      </c>
      <c r="S258">
        <v>24</v>
      </c>
      <c r="T258">
        <v>56.3905</v>
      </c>
      <c r="U258" s="173">
        <f t="shared" si="25"/>
        <v>22.415664027777776</v>
      </c>
      <c r="V258">
        <v>-57</v>
      </c>
      <c r="W258">
        <v>47</v>
      </c>
      <c r="X258">
        <v>50.695</v>
      </c>
      <c r="Y258" s="172">
        <f t="shared" si="28"/>
        <v>-57.79741527777777</v>
      </c>
      <c r="Z258">
        <v>5.311</v>
      </c>
      <c r="AA258">
        <v>0.665</v>
      </c>
      <c r="AB258" s="187">
        <v>0.378</v>
      </c>
      <c r="AC258" s="187">
        <v>0.35</v>
      </c>
      <c r="AD258" t="s">
        <v>1034</v>
      </c>
      <c r="AE258">
        <v>22</v>
      </c>
      <c r="AF258">
        <v>40</v>
      </c>
      <c r="AG258">
        <v>48.9182</v>
      </c>
      <c r="AH258" s="173">
        <f t="shared" si="26"/>
        <v>22.680255055555556</v>
      </c>
      <c r="AI258">
        <v>-57</v>
      </c>
      <c r="AJ258">
        <v>25</v>
      </c>
      <c r="AK258">
        <v>20.359</v>
      </c>
      <c r="AL258" s="172">
        <f t="shared" si="27"/>
        <v>-57.42232194444444</v>
      </c>
      <c r="AM258">
        <v>5.97</v>
      </c>
      <c r="AP258" s="175">
        <f t="shared" si="31"/>
      </c>
    </row>
    <row r="259" spans="1:42" ht="15.75">
      <c r="A259" t="s">
        <v>241</v>
      </c>
      <c r="B259" t="s">
        <v>436</v>
      </c>
      <c r="C259" t="s">
        <v>652</v>
      </c>
      <c r="D259">
        <v>22</v>
      </c>
      <c r="E259">
        <v>33</v>
      </c>
      <c r="F259">
        <v>40.6499</v>
      </c>
      <c r="G259" s="172">
        <f t="shared" si="23"/>
        <v>22.56129163888889</v>
      </c>
      <c r="H259">
        <v>56</v>
      </c>
      <c r="I259">
        <v>37</v>
      </c>
      <c r="J259">
        <v>29.053</v>
      </c>
      <c r="K259" s="172">
        <f t="shared" si="24"/>
        <v>56.62473694444444</v>
      </c>
      <c r="L259" t="s">
        <v>1127</v>
      </c>
      <c r="M259">
        <v>5.707</v>
      </c>
      <c r="N259">
        <v>0.965</v>
      </c>
      <c r="O259" s="1"/>
      <c r="P259" s="1"/>
      <c r="Q259" t="s">
        <v>848</v>
      </c>
      <c r="R259">
        <v>22</v>
      </c>
      <c r="S259">
        <v>35</v>
      </c>
      <c r="T259">
        <v>51.9938</v>
      </c>
      <c r="U259" s="173">
        <f t="shared" si="25"/>
        <v>22.597776055555553</v>
      </c>
      <c r="V259">
        <v>56</v>
      </c>
      <c r="W259">
        <v>4</v>
      </c>
      <c r="X259">
        <v>14.067</v>
      </c>
      <c r="Y259" s="172">
        <f t="shared" si="28"/>
        <v>56.07057416666667</v>
      </c>
      <c r="Z259">
        <v>6.381</v>
      </c>
      <c r="AA259">
        <v>0.097</v>
      </c>
      <c r="AB259" s="1"/>
      <c r="AC259" s="1"/>
      <c r="AD259" t="s">
        <v>1430</v>
      </c>
      <c r="AE259">
        <v>22</v>
      </c>
      <c r="AF259">
        <v>5</v>
      </c>
      <c r="AG259">
        <v>58.6</v>
      </c>
      <c r="AH259" s="173">
        <f t="shared" si="26"/>
        <v>22.09961111111111</v>
      </c>
      <c r="AI259">
        <v>53</v>
      </c>
      <c r="AJ259">
        <v>37</v>
      </c>
      <c r="AK259">
        <v>24</v>
      </c>
      <c r="AL259" s="172">
        <f t="shared" si="27"/>
        <v>53.623333333333335</v>
      </c>
      <c r="AM259">
        <v>6.97</v>
      </c>
      <c r="AN259" s="173"/>
      <c r="AP259" s="173">
        <f t="shared" si="31"/>
      </c>
    </row>
    <row r="260" spans="1:42" ht="15.75">
      <c r="A260" t="s">
        <v>243</v>
      </c>
      <c r="B260" t="s">
        <v>438</v>
      </c>
      <c r="C260" t="s">
        <v>654</v>
      </c>
      <c r="D260">
        <v>22</v>
      </c>
      <c r="E260">
        <v>53</v>
      </c>
      <c r="F260">
        <v>2.2659</v>
      </c>
      <c r="G260" s="172">
        <f t="shared" si="23"/>
        <v>22.88396275</v>
      </c>
      <c r="H260">
        <v>16</v>
      </c>
      <c r="I260">
        <v>50</v>
      </c>
      <c r="J260">
        <v>28.298</v>
      </c>
      <c r="K260" s="172">
        <f t="shared" si="24"/>
        <v>16.84119388888889</v>
      </c>
      <c r="L260" t="s">
        <v>1253</v>
      </c>
      <c r="M260">
        <v>5.645</v>
      </c>
      <c r="N260">
        <v>1.118</v>
      </c>
      <c r="O260" s="1"/>
      <c r="P260" s="1"/>
      <c r="Q260" t="s">
        <v>850</v>
      </c>
      <c r="R260">
        <v>22</v>
      </c>
      <c r="S260">
        <v>54</v>
      </c>
      <c r="T260">
        <v>18.0872</v>
      </c>
      <c r="U260" s="173">
        <f t="shared" si="25"/>
        <v>22.90502422222222</v>
      </c>
      <c r="V260">
        <v>17</v>
      </c>
      <c r="W260">
        <v>47</v>
      </c>
      <c r="X260">
        <v>41.985</v>
      </c>
      <c r="Y260" s="172">
        <f t="shared" si="28"/>
        <v>17.794995833333335</v>
      </c>
      <c r="Z260">
        <v>6.56</v>
      </c>
      <c r="AA260">
        <v>1.04</v>
      </c>
      <c r="AB260" s="1"/>
      <c r="AC260" s="1"/>
      <c r="AD260" t="s">
        <v>1036</v>
      </c>
      <c r="AE260">
        <v>23</v>
      </c>
      <c r="AF260">
        <v>6</v>
      </c>
      <c r="AG260">
        <v>18.1402</v>
      </c>
      <c r="AH260" s="173">
        <f t="shared" si="26"/>
        <v>23.105038944444445</v>
      </c>
      <c r="AI260">
        <v>18</v>
      </c>
      <c r="AJ260">
        <v>31</v>
      </c>
      <c r="AK260">
        <v>3.955</v>
      </c>
      <c r="AL260" s="172">
        <f t="shared" si="27"/>
        <v>18.517765277777777</v>
      </c>
      <c r="AM260">
        <v>6.157</v>
      </c>
      <c r="AN260" s="173"/>
      <c r="AP260" s="173">
        <f t="shared" si="31"/>
      </c>
    </row>
    <row r="261" spans="1:42" ht="15.75">
      <c r="A261" t="s">
        <v>242</v>
      </c>
      <c r="B261" t="s">
        <v>437</v>
      </c>
      <c r="C261" t="s">
        <v>653</v>
      </c>
      <c r="D261">
        <v>22</v>
      </c>
      <c r="E261">
        <v>53</v>
      </c>
      <c r="F261">
        <v>36.8759</v>
      </c>
      <c r="G261" s="172">
        <f t="shared" si="23"/>
        <v>22.893576638888888</v>
      </c>
      <c r="H261">
        <v>-7</v>
      </c>
      <c r="I261">
        <v>34</v>
      </c>
      <c r="J261">
        <v>46.557</v>
      </c>
      <c r="K261" s="172">
        <f t="shared" si="24"/>
        <v>-7.579599166666666</v>
      </c>
      <c r="L261" t="s">
        <v>1057</v>
      </c>
      <c r="M261">
        <v>3.742</v>
      </c>
      <c r="N261">
        <v>1.64</v>
      </c>
      <c r="O261" s="187">
        <v>0.97</v>
      </c>
      <c r="P261" s="187">
        <v>1.098</v>
      </c>
      <c r="Q261" t="s">
        <v>849</v>
      </c>
      <c r="R261">
        <v>23</v>
      </c>
      <c r="S261">
        <v>15</v>
      </c>
      <c r="T261">
        <v>53.4947</v>
      </c>
      <c r="U261" s="173">
        <f t="shared" si="25"/>
        <v>23.26485963888889</v>
      </c>
      <c r="V261">
        <v>-9</v>
      </c>
      <c r="W261">
        <v>5</v>
      </c>
      <c r="X261">
        <v>15.853</v>
      </c>
      <c r="Y261" s="172">
        <f t="shared" si="28"/>
        <v>-9.087736944444446</v>
      </c>
      <c r="Z261">
        <v>4.231</v>
      </c>
      <c r="AA261">
        <v>1.107</v>
      </c>
      <c r="AB261" s="187">
        <v>0.57</v>
      </c>
      <c r="AC261" s="187">
        <v>0.495</v>
      </c>
      <c r="AD261" t="s">
        <v>1035</v>
      </c>
      <c r="AE261">
        <v>22</v>
      </c>
      <c r="AF261">
        <v>37</v>
      </c>
      <c r="AG261">
        <v>45.381</v>
      </c>
      <c r="AH261" s="173">
        <f t="shared" si="26"/>
        <v>22.6292725</v>
      </c>
      <c r="AI261">
        <v>-4</v>
      </c>
      <c r="AJ261">
        <v>13</v>
      </c>
      <c r="AK261">
        <v>41.001</v>
      </c>
      <c r="AL261" s="172">
        <f t="shared" si="27"/>
        <v>-4.228055833333333</v>
      </c>
      <c r="AM261">
        <v>5.036</v>
      </c>
      <c r="AN261" s="173"/>
      <c r="AP261" s="175">
        <f t="shared" si="31"/>
      </c>
    </row>
    <row r="262" spans="1:42" ht="15.75">
      <c r="A262" t="s">
        <v>1418</v>
      </c>
      <c r="B262" t="s">
        <v>1419</v>
      </c>
      <c r="C262" t="s">
        <v>1420</v>
      </c>
      <c r="D262">
        <v>22</v>
      </c>
      <c r="E262">
        <v>56</v>
      </c>
      <c r="F262">
        <v>26</v>
      </c>
      <c r="G262" s="172">
        <f aca="true" t="shared" si="32" ref="G262:G286">D262+E262/60+F262/3600</f>
        <v>22.940555555555555</v>
      </c>
      <c r="H262">
        <v>49</v>
      </c>
      <c r="I262">
        <v>44</v>
      </c>
      <c r="J262">
        <v>1</v>
      </c>
      <c r="K262" s="172">
        <f aca="true" t="shared" si="33" ref="K262:K286">IF(H262&lt;0,H262-I262/60-J262/3600,H262+I262/60+J262/3600)</f>
        <v>49.73361111111111</v>
      </c>
      <c r="L262" t="s">
        <v>1421</v>
      </c>
      <c r="M262">
        <v>4.969</v>
      </c>
      <c r="N262">
        <v>1.773</v>
      </c>
      <c r="O262" s="148"/>
      <c r="P262" s="1"/>
      <c r="Q262" t="s">
        <v>1422</v>
      </c>
      <c r="R262">
        <v>23</v>
      </c>
      <c r="S262">
        <v>4</v>
      </c>
      <c r="T262">
        <v>11</v>
      </c>
      <c r="U262" s="173">
        <f aca="true" t="shared" si="34" ref="U262:U286">R262+S262/60+T262/3600</f>
        <v>23.06972222222222</v>
      </c>
      <c r="V262">
        <v>50</v>
      </c>
      <c r="W262">
        <v>3</v>
      </c>
      <c r="X262">
        <v>8</v>
      </c>
      <c r="Y262" s="172">
        <f t="shared" si="28"/>
        <v>50.05222222222222</v>
      </c>
      <c r="Z262">
        <v>4.657</v>
      </c>
      <c r="AA262">
        <v>1.059</v>
      </c>
      <c r="AB262" s="1"/>
      <c r="AC262" s="1"/>
      <c r="AD262" t="s">
        <v>1423</v>
      </c>
      <c r="AE262">
        <v>23</v>
      </c>
      <c r="AF262">
        <v>12</v>
      </c>
      <c r="AG262">
        <v>33</v>
      </c>
      <c r="AH262" s="173">
        <f aca="true" t="shared" si="35" ref="AH262:AH286">AE262+AF262/60+AG262/3600</f>
        <v>23.209166666666665</v>
      </c>
      <c r="AI262">
        <v>49</v>
      </c>
      <c r="AJ262">
        <v>24</v>
      </c>
      <c r="AK262">
        <v>22</v>
      </c>
      <c r="AL262" s="172">
        <f aca="true" t="shared" si="36" ref="AL262:AL286">IF(AI262&lt;0,AI262-AJ262/60-AK262/3600,AI262+AJ262/60+AK262/3600)</f>
        <v>49.40611111111111</v>
      </c>
      <c r="AM262">
        <v>4.527</v>
      </c>
      <c r="AN262" s="173"/>
      <c r="AP262" s="173">
        <f t="shared" si="31"/>
      </c>
    </row>
    <row r="263" spans="1:42" ht="15.75">
      <c r="A263" t="s">
        <v>244</v>
      </c>
      <c r="B263" t="s">
        <v>439</v>
      </c>
      <c r="C263" t="s">
        <v>655</v>
      </c>
      <c r="D263">
        <v>22</v>
      </c>
      <c r="E263">
        <v>57</v>
      </c>
      <c r="F263">
        <v>4.5023</v>
      </c>
      <c r="G263" s="172">
        <f t="shared" si="32"/>
        <v>22.951250638888887</v>
      </c>
      <c r="H263">
        <v>48</v>
      </c>
      <c r="I263">
        <v>41</v>
      </c>
      <c r="J263">
        <v>2.645</v>
      </c>
      <c r="K263" s="172">
        <f t="shared" si="33"/>
        <v>48.68406805555555</v>
      </c>
      <c r="L263" t="s">
        <v>1133</v>
      </c>
      <c r="M263">
        <v>5.276</v>
      </c>
      <c r="N263">
        <v>-0.101</v>
      </c>
      <c r="O263" s="1"/>
      <c r="P263" s="1"/>
      <c r="Q263" t="s">
        <v>851</v>
      </c>
      <c r="R263">
        <v>23</v>
      </c>
      <c r="S263">
        <v>7</v>
      </c>
      <c r="T263">
        <v>45.3841</v>
      </c>
      <c r="U263" s="173">
        <f t="shared" si="34"/>
        <v>23.12927336111111</v>
      </c>
      <c r="V263">
        <v>49</v>
      </c>
      <c r="W263">
        <v>17</v>
      </c>
      <c r="X263">
        <v>44.793</v>
      </c>
      <c r="Y263" s="172">
        <f aca="true" t="shared" si="37" ref="Y263:Y286">IF(V263&lt;0,V263-W263/60-X263/3600,V263+W263/60+X263/3600)</f>
        <v>49.29577583333333</v>
      </c>
      <c r="Z263">
        <v>5.68</v>
      </c>
      <c r="AA263">
        <v>0.417</v>
      </c>
      <c r="AB263" s="1"/>
      <c r="AC263" s="1"/>
      <c r="AD263" t="s">
        <v>1037</v>
      </c>
      <c r="AE263">
        <v>23</v>
      </c>
      <c r="AF263">
        <v>7</v>
      </c>
      <c r="AG263">
        <v>18</v>
      </c>
      <c r="AH263" s="173">
        <f t="shared" si="35"/>
        <v>23.121666666666666</v>
      </c>
      <c r="AI263">
        <v>46</v>
      </c>
      <c r="AJ263">
        <v>4</v>
      </c>
      <c r="AK263">
        <v>5.337</v>
      </c>
      <c r="AL263" s="172">
        <f t="shared" si="36"/>
        <v>46.06814916666667</v>
      </c>
      <c r="AM263">
        <v>6.661</v>
      </c>
      <c r="AN263" s="173"/>
      <c r="AP263" s="173">
        <f t="shared" si="31"/>
      </c>
    </row>
    <row r="264" spans="1:42" ht="15.75">
      <c r="A264" t="s">
        <v>1206</v>
      </c>
      <c r="B264" t="s">
        <v>1207</v>
      </c>
      <c r="C264" t="s">
        <v>1208</v>
      </c>
      <c r="D264">
        <v>22</v>
      </c>
      <c r="E264">
        <v>57</v>
      </c>
      <c r="F264">
        <v>28</v>
      </c>
      <c r="G264" s="172">
        <f t="shared" si="32"/>
        <v>22.95777777777778</v>
      </c>
      <c r="H264">
        <v>20</v>
      </c>
      <c r="I264">
        <v>46</v>
      </c>
      <c r="J264">
        <v>8</v>
      </c>
      <c r="K264" s="172">
        <f t="shared" si="33"/>
        <v>20.76888888888889</v>
      </c>
      <c r="L264" t="s">
        <v>1254</v>
      </c>
      <c r="M264">
        <v>5.467</v>
      </c>
      <c r="N264">
        <v>0.655</v>
      </c>
      <c r="O264" s="1"/>
      <c r="P264" s="1"/>
      <c r="Q264" t="s">
        <v>1255</v>
      </c>
      <c r="R264">
        <v>23</v>
      </c>
      <c r="S264">
        <v>6</v>
      </c>
      <c r="T264">
        <v>18.1</v>
      </c>
      <c r="U264" s="173">
        <f t="shared" si="34"/>
        <v>23.105027777777778</v>
      </c>
      <c r="V264">
        <v>18</v>
      </c>
      <c r="W264">
        <v>31</v>
      </c>
      <c r="X264">
        <v>4</v>
      </c>
      <c r="Y264" s="172">
        <f t="shared" si="37"/>
        <v>18.517777777777777</v>
      </c>
      <c r="Z264">
        <v>6.157</v>
      </c>
      <c r="AA264">
        <v>0.441</v>
      </c>
      <c r="AB264" s="1"/>
      <c r="AC264" s="1"/>
      <c r="AD264" t="s">
        <v>1267</v>
      </c>
      <c r="AE264">
        <v>22</v>
      </c>
      <c r="AF264">
        <v>45</v>
      </c>
      <c r="AG264">
        <v>28.2</v>
      </c>
      <c r="AH264" s="173">
        <f t="shared" si="35"/>
        <v>22.757833333333334</v>
      </c>
      <c r="AI264">
        <v>19</v>
      </c>
      <c r="AJ264">
        <v>22</v>
      </c>
      <c r="AK264">
        <v>0</v>
      </c>
      <c r="AL264" s="172">
        <f t="shared" si="36"/>
        <v>19.366666666666667</v>
      </c>
      <c r="AM264">
        <v>6.255</v>
      </c>
      <c r="AN264" s="173"/>
      <c r="AP264" s="173">
        <f t="shared" si="31"/>
      </c>
    </row>
    <row r="265" spans="1:42" ht="15.75">
      <c r="A265" t="s">
        <v>245</v>
      </c>
      <c r="B265" t="s">
        <v>440</v>
      </c>
      <c r="C265" t="s">
        <v>656</v>
      </c>
      <c r="D265">
        <v>23</v>
      </c>
      <c r="E265">
        <v>0</v>
      </c>
      <c r="F265">
        <v>5.1007</v>
      </c>
      <c r="G265" s="172">
        <f t="shared" si="32"/>
        <v>23.00141686111111</v>
      </c>
      <c r="H265">
        <v>56</v>
      </c>
      <c r="I265">
        <v>56</v>
      </c>
      <c r="J265">
        <v>43.346</v>
      </c>
      <c r="K265" s="172">
        <f t="shared" si="33"/>
        <v>56.94537388888889</v>
      </c>
      <c r="L265" t="s">
        <v>1134</v>
      </c>
      <c r="M265">
        <v>5.043</v>
      </c>
      <c r="N265">
        <v>1.413</v>
      </c>
      <c r="O265" s="1"/>
      <c r="P265" s="1"/>
      <c r="Q265" t="s">
        <v>4567</v>
      </c>
      <c r="R265">
        <v>23</v>
      </c>
      <c r="S265">
        <v>13</v>
      </c>
      <c r="T265">
        <v>17</v>
      </c>
      <c r="U265" s="173">
        <f t="shared" si="34"/>
        <v>23.22138888888889</v>
      </c>
      <c r="V265">
        <v>57</v>
      </c>
      <c r="W265">
        <v>10</v>
      </c>
      <c r="X265">
        <v>6</v>
      </c>
      <c r="Y265" s="172">
        <f t="shared" si="37"/>
        <v>57.16833333333333</v>
      </c>
      <c r="Z265">
        <v>5.567</v>
      </c>
      <c r="AA265">
        <v>0.994</v>
      </c>
      <c r="AB265" s="187">
        <v>0.584</v>
      </c>
      <c r="AC265" s="187">
        <v>0.478</v>
      </c>
      <c r="AD265" t="s">
        <v>1512</v>
      </c>
      <c r="AE265">
        <v>23</v>
      </c>
      <c r="AF265">
        <v>47</v>
      </c>
      <c r="AG265">
        <v>3.5</v>
      </c>
      <c r="AH265" s="173">
        <f t="shared" si="35"/>
        <v>23.78430555555556</v>
      </c>
      <c r="AI265">
        <v>58</v>
      </c>
      <c r="AJ265">
        <v>39</v>
      </c>
      <c r="AK265">
        <v>7</v>
      </c>
      <c r="AL265" s="172">
        <f t="shared" si="36"/>
        <v>58.651944444444446</v>
      </c>
      <c r="AM265">
        <v>4.869</v>
      </c>
      <c r="AN265" s="173"/>
      <c r="AP265" s="173">
        <f t="shared" si="31"/>
      </c>
    </row>
    <row r="266" spans="1:42" ht="15.75">
      <c r="A266" t="s">
        <v>246</v>
      </c>
      <c r="B266" t="s">
        <v>441</v>
      </c>
      <c r="C266" t="s">
        <v>657</v>
      </c>
      <c r="D266">
        <v>23</v>
      </c>
      <c r="E266">
        <v>1</v>
      </c>
      <c r="F266">
        <v>55.2643</v>
      </c>
      <c r="G266" s="172">
        <f t="shared" si="32"/>
        <v>23.03201786111111</v>
      </c>
      <c r="H266">
        <v>42</v>
      </c>
      <c r="I266">
        <v>19</v>
      </c>
      <c r="J266">
        <v>33.525</v>
      </c>
      <c r="K266" s="172">
        <f t="shared" si="33"/>
        <v>42.32597916666667</v>
      </c>
      <c r="L266" t="s">
        <v>1256</v>
      </c>
      <c r="M266">
        <v>3.622</v>
      </c>
      <c r="N266">
        <v>-0.104</v>
      </c>
      <c r="O266" s="1"/>
      <c r="P266" s="1"/>
      <c r="Q266" t="s">
        <v>852</v>
      </c>
      <c r="R266">
        <v>22</v>
      </c>
      <c r="S266">
        <v>39</v>
      </c>
      <c r="T266">
        <v>15.6787</v>
      </c>
      <c r="U266" s="173">
        <f t="shared" si="34"/>
        <v>22.65435519444444</v>
      </c>
      <c r="V266">
        <v>39</v>
      </c>
      <c r="W266">
        <v>3</v>
      </c>
      <c r="X266">
        <v>0.969</v>
      </c>
      <c r="Y266" s="172">
        <f t="shared" si="37"/>
        <v>39.050269166666666</v>
      </c>
      <c r="Z266">
        <v>4.88</v>
      </c>
      <c r="AA266">
        <v>-0.203</v>
      </c>
      <c r="AB266" s="1"/>
      <c r="AC266" s="1"/>
      <c r="AD266" t="s">
        <v>1038</v>
      </c>
      <c r="AE266">
        <v>22</v>
      </c>
      <c r="AF266">
        <v>57</v>
      </c>
      <c r="AG266">
        <v>40.7385</v>
      </c>
      <c r="AH266" s="173">
        <f t="shared" si="35"/>
        <v>22.96131625</v>
      </c>
      <c r="AI266">
        <v>39</v>
      </c>
      <c r="AJ266">
        <v>18</v>
      </c>
      <c r="AK266">
        <v>31.596</v>
      </c>
      <c r="AL266" s="172">
        <f t="shared" si="36"/>
        <v>39.30877666666667</v>
      </c>
      <c r="AM266">
        <v>6.177</v>
      </c>
      <c r="AN266" s="173"/>
      <c r="AP266" s="173">
        <f t="shared" si="31"/>
      </c>
    </row>
    <row r="267" spans="1:42" ht="15.75">
      <c r="A267" t="s">
        <v>248</v>
      </c>
      <c r="B267" t="s">
        <v>443</v>
      </c>
      <c r="C267" t="s">
        <v>659</v>
      </c>
      <c r="D267">
        <v>23</v>
      </c>
      <c r="E267">
        <v>7</v>
      </c>
      <c r="F267">
        <v>6.2127</v>
      </c>
      <c r="G267" s="172">
        <f t="shared" si="32"/>
        <v>23.118392416666666</v>
      </c>
      <c r="H267">
        <v>50</v>
      </c>
      <c r="I267">
        <v>11</v>
      </c>
      <c r="J267">
        <v>32.489</v>
      </c>
      <c r="K267" s="172">
        <f t="shared" si="33"/>
        <v>50.19235805555555</v>
      </c>
      <c r="L267" t="s">
        <v>1135</v>
      </c>
      <c r="M267">
        <v>7.02</v>
      </c>
      <c r="N267">
        <v>0.336</v>
      </c>
      <c r="O267" s="1"/>
      <c r="P267" s="1"/>
      <c r="Q267" t="s">
        <v>851</v>
      </c>
      <c r="R267">
        <v>23</v>
      </c>
      <c r="S267">
        <v>7</v>
      </c>
      <c r="T267">
        <v>45.3841</v>
      </c>
      <c r="U267" s="173">
        <f t="shared" si="34"/>
        <v>23.12927336111111</v>
      </c>
      <c r="V267">
        <v>49</v>
      </c>
      <c r="W267">
        <v>17</v>
      </c>
      <c r="X267">
        <v>44.793</v>
      </c>
      <c r="Y267" s="172">
        <f t="shared" si="37"/>
        <v>49.29577583333333</v>
      </c>
      <c r="Z267">
        <v>5.68</v>
      </c>
      <c r="AA267">
        <v>0.417</v>
      </c>
      <c r="AB267" s="1"/>
      <c r="AC267" s="148"/>
      <c r="AD267" t="s">
        <v>1037</v>
      </c>
      <c r="AE267">
        <v>23</v>
      </c>
      <c r="AF267">
        <v>7</v>
      </c>
      <c r="AG267">
        <v>18</v>
      </c>
      <c r="AH267" s="173">
        <f t="shared" si="35"/>
        <v>23.121666666666666</v>
      </c>
      <c r="AI267">
        <v>46</v>
      </c>
      <c r="AJ267">
        <v>4</v>
      </c>
      <c r="AK267">
        <v>5.337</v>
      </c>
      <c r="AL267" s="172">
        <f t="shared" si="36"/>
        <v>46.06814916666667</v>
      </c>
      <c r="AM267">
        <v>6.661</v>
      </c>
      <c r="AN267" s="173"/>
      <c r="AP267" s="173">
        <f t="shared" si="31"/>
      </c>
    </row>
    <row r="268" spans="1:42" ht="15.75">
      <c r="A268" t="s">
        <v>247</v>
      </c>
      <c r="B268" t="s">
        <v>442</v>
      </c>
      <c r="C268" t="s">
        <v>658</v>
      </c>
      <c r="D268">
        <v>23</v>
      </c>
      <c r="E268">
        <v>7</v>
      </c>
      <c r="F268">
        <v>28.715</v>
      </c>
      <c r="G268" s="172">
        <f t="shared" si="32"/>
        <v>23.124643055555556</v>
      </c>
      <c r="H268">
        <v>21</v>
      </c>
      <c r="I268">
        <v>8</v>
      </c>
      <c r="J268">
        <v>3.302</v>
      </c>
      <c r="K268" s="172">
        <f t="shared" si="33"/>
        <v>21.134250555555553</v>
      </c>
      <c r="L268" t="s">
        <v>1136</v>
      </c>
      <c r="M268">
        <v>5.98</v>
      </c>
      <c r="N268">
        <v>0.255</v>
      </c>
      <c r="O268" s="1"/>
      <c r="P268" s="1"/>
      <c r="Q268" t="s">
        <v>853</v>
      </c>
      <c r="R268">
        <v>23</v>
      </c>
      <c r="S268">
        <v>2</v>
      </c>
      <c r="T268">
        <v>21.0535</v>
      </c>
      <c r="U268" s="173">
        <f t="shared" si="34"/>
        <v>23.039181527777778</v>
      </c>
      <c r="V268">
        <v>23</v>
      </c>
      <c r="W268">
        <v>20</v>
      </c>
      <c r="X268">
        <v>25.811</v>
      </c>
      <c r="Y268" s="172">
        <f t="shared" si="37"/>
        <v>23.340503055555555</v>
      </c>
      <c r="Z268">
        <v>6.84</v>
      </c>
      <c r="AA268">
        <v>0.05</v>
      </c>
      <c r="AB268" s="1"/>
      <c r="AC268" s="1"/>
      <c r="AD268" t="s">
        <v>1039</v>
      </c>
      <c r="AE268">
        <v>23</v>
      </c>
      <c r="AF268">
        <v>6</v>
      </c>
      <c r="AG268">
        <v>31.8854</v>
      </c>
      <c r="AH268" s="173">
        <f t="shared" si="35"/>
        <v>23.108857055555557</v>
      </c>
      <c r="AI268">
        <v>19</v>
      </c>
      <c r="AJ268">
        <v>54</v>
      </c>
      <c r="AK268">
        <v>39.07</v>
      </c>
      <c r="AL268" s="172">
        <f t="shared" si="36"/>
        <v>19.910852777777777</v>
      </c>
      <c r="AM268">
        <v>6.437</v>
      </c>
      <c r="AN268" s="173"/>
      <c r="AP268" s="173">
        <f t="shared" si="31"/>
      </c>
    </row>
    <row r="269" spans="1:42" ht="15.75">
      <c r="A269" t="s">
        <v>249</v>
      </c>
      <c r="B269" t="s">
        <v>444</v>
      </c>
      <c r="C269" t="s">
        <v>660</v>
      </c>
      <c r="D269">
        <v>23</v>
      </c>
      <c r="E269">
        <v>13</v>
      </c>
      <c r="F269">
        <v>23.7857</v>
      </c>
      <c r="G269" s="172">
        <f t="shared" si="32"/>
        <v>23.223273805555554</v>
      </c>
      <c r="H269">
        <v>2</v>
      </c>
      <c r="I269">
        <v>40</v>
      </c>
      <c r="J269">
        <v>31.582</v>
      </c>
      <c r="K269" s="172">
        <f t="shared" si="33"/>
        <v>2.6754394444444443</v>
      </c>
      <c r="L269" t="s">
        <v>1257</v>
      </c>
      <c r="M269">
        <v>7.4</v>
      </c>
      <c r="N269">
        <v>0.83</v>
      </c>
      <c r="O269" s="1"/>
      <c r="P269" s="1"/>
      <c r="Q269" t="s">
        <v>854</v>
      </c>
      <c r="R269">
        <v>23</v>
      </c>
      <c r="S269">
        <v>12</v>
      </c>
      <c r="T269">
        <v>38.5903</v>
      </c>
      <c r="U269" s="173">
        <f t="shared" si="34"/>
        <v>23.210719527777776</v>
      </c>
      <c r="V269">
        <v>2</v>
      </c>
      <c r="W269">
        <v>41</v>
      </c>
      <c r="X269">
        <v>10.397</v>
      </c>
      <c r="Y269" s="172">
        <f t="shared" si="37"/>
        <v>2.6862213888888893</v>
      </c>
      <c r="Z269">
        <v>7.713</v>
      </c>
      <c r="AA269">
        <v>0.624</v>
      </c>
      <c r="AB269" s="187">
        <v>0.355</v>
      </c>
      <c r="AC269" s="187">
        <v>0.399</v>
      </c>
      <c r="AD269" t="s">
        <v>1040</v>
      </c>
      <c r="AE269">
        <v>23</v>
      </c>
      <c r="AF269">
        <v>13</v>
      </c>
      <c r="AG269">
        <v>28.3829</v>
      </c>
      <c r="AH269" s="173">
        <f t="shared" si="35"/>
        <v>23.224550805555555</v>
      </c>
      <c r="AI269">
        <v>0</v>
      </c>
      <c r="AJ269">
        <v>55</v>
      </c>
      <c r="AK269">
        <v>50.064</v>
      </c>
      <c r="AL269" s="172">
        <f t="shared" si="36"/>
        <v>0.9305733333333333</v>
      </c>
      <c r="AM269">
        <v>7.534</v>
      </c>
      <c r="AN269" s="173"/>
      <c r="AP269" s="173">
        <f t="shared" si="31"/>
      </c>
    </row>
    <row r="270" spans="1:42" ht="15.75">
      <c r="A270" t="s">
        <v>250</v>
      </c>
      <c r="B270" t="s">
        <v>445</v>
      </c>
      <c r="C270" t="s">
        <v>661</v>
      </c>
      <c r="D270">
        <v>23</v>
      </c>
      <c r="E270">
        <v>16</v>
      </c>
      <c r="F270">
        <v>50.9395</v>
      </c>
      <c r="G270" s="172">
        <f t="shared" si="32"/>
        <v>23.280816527777777</v>
      </c>
      <c r="H270">
        <v>-7</v>
      </c>
      <c r="I270">
        <v>43</v>
      </c>
      <c r="J270">
        <v>35.413</v>
      </c>
      <c r="K270" s="172">
        <f t="shared" si="33"/>
        <v>-7.726503611111111</v>
      </c>
      <c r="L270" t="s">
        <v>1056</v>
      </c>
      <c r="M270">
        <v>5.017</v>
      </c>
      <c r="N270">
        <v>1.606</v>
      </c>
      <c r="O270" s="1"/>
      <c r="P270" s="1"/>
      <c r="Q270" t="s">
        <v>855</v>
      </c>
      <c r="R270">
        <v>23</v>
      </c>
      <c r="S270">
        <v>15</v>
      </c>
      <c r="T270">
        <v>53.4947</v>
      </c>
      <c r="U270" s="173">
        <f t="shared" si="34"/>
        <v>23.26485963888889</v>
      </c>
      <c r="V270">
        <v>-9</v>
      </c>
      <c r="W270">
        <v>5</v>
      </c>
      <c r="X270">
        <v>15.853</v>
      </c>
      <c r="Y270" s="172">
        <f t="shared" si="37"/>
        <v>-9.087736944444446</v>
      </c>
      <c r="Z270">
        <v>4.231</v>
      </c>
      <c r="AA270">
        <v>1.107</v>
      </c>
      <c r="AB270" s="187">
        <v>0.57</v>
      </c>
      <c r="AC270" s="187">
        <v>0.495</v>
      </c>
      <c r="AD270" t="s">
        <v>1041</v>
      </c>
      <c r="AE270">
        <v>23</v>
      </c>
      <c r="AF270">
        <v>20</v>
      </c>
      <c r="AG270">
        <v>40.8874</v>
      </c>
      <c r="AH270" s="173">
        <f t="shared" si="35"/>
        <v>23.344690944444444</v>
      </c>
      <c r="AI270">
        <v>-5</v>
      </c>
      <c r="AJ270">
        <v>54</v>
      </c>
      <c r="AK270">
        <v>28.711</v>
      </c>
      <c r="AL270" s="172">
        <f t="shared" si="36"/>
        <v>-5.907975277777778</v>
      </c>
      <c r="AM270">
        <v>6.165</v>
      </c>
      <c r="AP270" s="173">
        <f t="shared" si="31"/>
      </c>
    </row>
    <row r="271" spans="1:42" ht="15.75">
      <c r="A271" t="s">
        <v>251</v>
      </c>
      <c r="B271" t="s">
        <v>446</v>
      </c>
      <c r="C271" t="s">
        <v>662</v>
      </c>
      <c r="D271">
        <v>23</v>
      </c>
      <c r="E271">
        <v>17</v>
      </c>
      <c r="F271">
        <v>44.647</v>
      </c>
      <c r="G271" s="172">
        <f t="shared" si="32"/>
        <v>23.29573527777778</v>
      </c>
      <c r="H271">
        <v>49</v>
      </c>
      <c r="I271">
        <v>0</v>
      </c>
      <c r="J271">
        <v>55.079</v>
      </c>
      <c r="K271" s="172">
        <f t="shared" si="33"/>
        <v>49.015299722222224</v>
      </c>
      <c r="L271" t="s">
        <v>1057</v>
      </c>
      <c r="M271">
        <v>4.827</v>
      </c>
      <c r="N271">
        <v>1.657</v>
      </c>
      <c r="O271" s="1"/>
      <c r="P271" s="1"/>
      <c r="Q271" t="s">
        <v>856</v>
      </c>
      <c r="R271">
        <v>23</v>
      </c>
      <c r="S271">
        <v>19</v>
      </c>
      <c r="T271">
        <v>29.8082</v>
      </c>
      <c r="U271" s="173">
        <f t="shared" si="34"/>
        <v>23.324946722222222</v>
      </c>
      <c r="V271">
        <v>48</v>
      </c>
      <c r="W271">
        <v>37</v>
      </c>
      <c r="X271">
        <v>31.16</v>
      </c>
      <c r="Y271" s="172">
        <f t="shared" si="37"/>
        <v>48.62532222222222</v>
      </c>
      <c r="Z271">
        <v>5.432</v>
      </c>
      <c r="AA271">
        <v>1.034</v>
      </c>
      <c r="AB271" s="1"/>
      <c r="AC271" s="1"/>
      <c r="AD271" t="s">
        <v>1422</v>
      </c>
      <c r="AE271">
        <v>23</v>
      </c>
      <c r="AF271">
        <v>4</v>
      </c>
      <c r="AG271">
        <v>11</v>
      </c>
      <c r="AH271" s="173">
        <f t="shared" si="35"/>
        <v>23.06972222222222</v>
      </c>
      <c r="AI271">
        <v>50</v>
      </c>
      <c r="AJ271">
        <v>3</v>
      </c>
      <c r="AK271">
        <v>8</v>
      </c>
      <c r="AL271" s="172">
        <f t="shared" si="36"/>
        <v>50.05222222222222</v>
      </c>
      <c r="AM271">
        <v>4.657</v>
      </c>
      <c r="AP271" s="173">
        <f t="shared" si="31"/>
      </c>
    </row>
    <row r="272" spans="1:42" ht="15.75">
      <c r="A272" t="s">
        <v>252</v>
      </c>
      <c r="B272" t="s">
        <v>447</v>
      </c>
      <c r="C272" t="s">
        <v>663</v>
      </c>
      <c r="D272">
        <v>23</v>
      </c>
      <c r="E272">
        <v>22</v>
      </c>
      <c r="F272">
        <v>56.7754</v>
      </c>
      <c r="G272" s="172">
        <f t="shared" si="32"/>
        <v>23.38243761111111</v>
      </c>
      <c r="H272">
        <v>-60</v>
      </c>
      <c r="I272">
        <v>3</v>
      </c>
      <c r="J272">
        <v>21.034</v>
      </c>
      <c r="K272" s="172">
        <f t="shared" si="33"/>
        <v>-60.05584277777778</v>
      </c>
      <c r="L272" t="s">
        <v>1056</v>
      </c>
      <c r="M272">
        <v>6.082</v>
      </c>
      <c r="N272">
        <v>1.607</v>
      </c>
      <c r="O272" s="1"/>
      <c r="P272" s="1"/>
      <c r="Q272" t="s">
        <v>857</v>
      </c>
      <c r="R272">
        <v>23</v>
      </c>
      <c r="S272">
        <v>14</v>
      </c>
      <c r="T272">
        <v>6.5865</v>
      </c>
      <c r="U272" s="173">
        <f t="shared" si="34"/>
        <v>23.235162916666667</v>
      </c>
      <c r="V272">
        <v>-62</v>
      </c>
      <c r="W272">
        <v>42</v>
      </c>
      <c r="X272">
        <v>0.013</v>
      </c>
      <c r="Y272" s="172">
        <f t="shared" si="37"/>
        <v>-62.700003611111114</v>
      </c>
      <c r="Z272">
        <v>6.117</v>
      </c>
      <c r="AA272">
        <v>0.795</v>
      </c>
      <c r="AB272" s="1"/>
      <c r="AC272" s="1"/>
      <c r="AD272" t="s">
        <v>1042</v>
      </c>
      <c r="AE272">
        <v>23</v>
      </c>
      <c r="AF272">
        <v>16</v>
      </c>
      <c r="AG272">
        <v>57.687</v>
      </c>
      <c r="AH272" s="173">
        <f t="shared" si="35"/>
        <v>23.282690833333334</v>
      </c>
      <c r="AI272">
        <v>-62</v>
      </c>
      <c r="AJ272">
        <v>0</v>
      </c>
      <c r="AK272">
        <v>4.313</v>
      </c>
      <c r="AL272" s="172">
        <f t="shared" si="36"/>
        <v>-62.001198055555555</v>
      </c>
      <c r="AM272">
        <v>5.655</v>
      </c>
      <c r="AP272" s="173">
        <f t="shared" si="31"/>
      </c>
    </row>
    <row r="273" spans="1:42" ht="15.75">
      <c r="A273" t="s">
        <v>253</v>
      </c>
      <c r="B273" t="s">
        <v>448</v>
      </c>
      <c r="C273" t="s">
        <v>664</v>
      </c>
      <c r="D273">
        <v>23</v>
      </c>
      <c r="E273">
        <v>33</v>
      </c>
      <c r="F273">
        <v>28.0937</v>
      </c>
      <c r="G273" s="172">
        <f t="shared" si="32"/>
        <v>23.557803805555555</v>
      </c>
      <c r="H273">
        <v>22</v>
      </c>
      <c r="I273">
        <v>29</v>
      </c>
      <c r="J273">
        <v>55.589</v>
      </c>
      <c r="K273" s="172">
        <f t="shared" si="33"/>
        <v>22.498774722222223</v>
      </c>
      <c r="L273" t="s">
        <v>1059</v>
      </c>
      <c r="M273">
        <v>5.333</v>
      </c>
      <c r="N273">
        <v>1.588</v>
      </c>
      <c r="O273" s="1"/>
      <c r="P273" s="1"/>
      <c r="Q273" t="s">
        <v>858</v>
      </c>
      <c r="R273">
        <v>23</v>
      </c>
      <c r="S273">
        <v>29</v>
      </c>
      <c r="T273">
        <v>5.6776</v>
      </c>
      <c r="U273" s="173">
        <f t="shared" si="34"/>
        <v>23.484910444444445</v>
      </c>
      <c r="V273">
        <v>23</v>
      </c>
      <c r="W273">
        <v>2</v>
      </c>
      <c r="X273">
        <v>53.101</v>
      </c>
      <c r="Y273" s="172">
        <f t="shared" si="37"/>
        <v>23.048083611111114</v>
      </c>
      <c r="Z273">
        <v>6.44</v>
      </c>
      <c r="AA273">
        <v>1.1</v>
      </c>
      <c r="AB273" s="1"/>
      <c r="AC273" s="1"/>
      <c r="AD273" t="s">
        <v>1043</v>
      </c>
      <c r="AE273">
        <v>23</v>
      </c>
      <c r="AF273">
        <v>14</v>
      </c>
      <c r="AG273">
        <v>36.4919</v>
      </c>
      <c r="AH273" s="173">
        <f t="shared" si="35"/>
        <v>23.243469972222222</v>
      </c>
      <c r="AI273">
        <v>24</v>
      </c>
      <c r="AJ273">
        <v>6</v>
      </c>
      <c r="AK273">
        <v>10.433</v>
      </c>
      <c r="AL273" s="172">
        <f t="shared" si="36"/>
        <v>24.102898055555556</v>
      </c>
      <c r="AM273">
        <v>6.34</v>
      </c>
      <c r="AN273" s="173"/>
      <c r="AP273" s="173">
        <f t="shared" si="31"/>
      </c>
    </row>
    <row r="274" spans="1:42" ht="15.75">
      <c r="A274" t="s">
        <v>254</v>
      </c>
      <c r="B274" t="s">
        <v>449</v>
      </c>
      <c r="C274" t="s">
        <v>665</v>
      </c>
      <c r="D274">
        <v>23</v>
      </c>
      <c r="E274">
        <v>35</v>
      </c>
      <c r="F274">
        <v>55.9421</v>
      </c>
      <c r="G274" s="172">
        <f t="shared" si="32"/>
        <v>23.598872805555555</v>
      </c>
      <c r="H274">
        <v>24</v>
      </c>
      <c r="I274">
        <v>33</v>
      </c>
      <c r="J274">
        <v>39.644</v>
      </c>
      <c r="K274" s="172">
        <f t="shared" si="33"/>
        <v>24.561012222222224</v>
      </c>
      <c r="L274" t="s">
        <v>1072</v>
      </c>
      <c r="M274">
        <v>6.455</v>
      </c>
      <c r="N274">
        <v>1.714</v>
      </c>
      <c r="O274" s="1"/>
      <c r="P274" s="1"/>
      <c r="Q274" t="s">
        <v>858</v>
      </c>
      <c r="R274">
        <v>23</v>
      </c>
      <c r="S274">
        <v>29</v>
      </c>
      <c r="T274">
        <v>5.6776</v>
      </c>
      <c r="U274" s="173">
        <f t="shared" si="34"/>
        <v>23.484910444444445</v>
      </c>
      <c r="V274">
        <v>23</v>
      </c>
      <c r="W274">
        <v>2</v>
      </c>
      <c r="X274">
        <v>53.101</v>
      </c>
      <c r="Y274" s="172">
        <f t="shared" si="37"/>
        <v>23.048083611111114</v>
      </c>
      <c r="Z274">
        <v>6.44</v>
      </c>
      <c r="AA274">
        <v>1.1</v>
      </c>
      <c r="AB274" s="1"/>
      <c r="AC274" s="1"/>
      <c r="AD274" t="s">
        <v>1043</v>
      </c>
      <c r="AE274">
        <v>23</v>
      </c>
      <c r="AF274">
        <v>14</v>
      </c>
      <c r="AG274">
        <v>36.4919</v>
      </c>
      <c r="AH274" s="173">
        <f t="shared" si="35"/>
        <v>23.243469972222222</v>
      </c>
      <c r="AI274">
        <v>24</v>
      </c>
      <c r="AJ274">
        <v>6</v>
      </c>
      <c r="AK274">
        <v>10.433</v>
      </c>
      <c r="AL274" s="172">
        <f t="shared" si="36"/>
        <v>24.102898055555556</v>
      </c>
      <c r="AM274">
        <v>6.34</v>
      </c>
      <c r="AN274" s="173"/>
      <c r="AP274" s="173">
        <f t="shared" si="31"/>
      </c>
    </row>
    <row r="275" spans="1:42" ht="15.75">
      <c r="A275" t="s">
        <v>255</v>
      </c>
      <c r="B275" t="s">
        <v>450</v>
      </c>
      <c r="C275" t="s">
        <v>666</v>
      </c>
      <c r="D275">
        <v>23</v>
      </c>
      <c r="E275">
        <v>37</v>
      </c>
      <c r="F275">
        <v>33.8425</v>
      </c>
      <c r="G275" s="172">
        <f t="shared" si="32"/>
        <v>23.62606736111111</v>
      </c>
      <c r="H275">
        <v>46</v>
      </c>
      <c r="I275">
        <v>27</v>
      </c>
      <c r="J275">
        <v>29.347</v>
      </c>
      <c r="K275" s="172">
        <f t="shared" si="33"/>
        <v>46.458151944444445</v>
      </c>
      <c r="L275" t="s">
        <v>1091</v>
      </c>
      <c r="M275">
        <v>3.81</v>
      </c>
      <c r="N275">
        <v>1.005</v>
      </c>
      <c r="O275" s="1"/>
      <c r="P275" s="1"/>
      <c r="Q275" t="s">
        <v>859</v>
      </c>
      <c r="R275">
        <v>23</v>
      </c>
      <c r="S275">
        <v>46</v>
      </c>
      <c r="T275">
        <v>2.047</v>
      </c>
      <c r="U275" s="173">
        <f t="shared" si="34"/>
        <v>23.767235277777775</v>
      </c>
      <c r="V275">
        <v>46</v>
      </c>
      <c r="W275">
        <v>25</v>
      </c>
      <c r="X275">
        <v>12.99</v>
      </c>
      <c r="Y275" s="172">
        <f t="shared" si="37"/>
        <v>46.420275</v>
      </c>
      <c r="Z275">
        <v>4.99</v>
      </c>
      <c r="AA275">
        <v>1.111</v>
      </c>
      <c r="AB275" s="1"/>
      <c r="AC275" s="1"/>
      <c r="AD275" t="s">
        <v>1044</v>
      </c>
      <c r="AE275">
        <v>23</v>
      </c>
      <c r="AF275">
        <v>41</v>
      </c>
      <c r="AG275">
        <v>5.4413</v>
      </c>
      <c r="AH275" s="173">
        <f t="shared" si="35"/>
        <v>23.684844805555556</v>
      </c>
      <c r="AI275">
        <v>46</v>
      </c>
      <c r="AJ275">
        <v>13</v>
      </c>
      <c r="AK275">
        <v>5.742</v>
      </c>
      <c r="AL275" s="172">
        <f t="shared" si="36"/>
        <v>46.21826166666667</v>
      </c>
      <c r="AM275">
        <v>6.99</v>
      </c>
      <c r="AN275" s="173"/>
      <c r="AP275" s="173">
        <f t="shared" si="31"/>
      </c>
    </row>
    <row r="276" spans="1:42" ht="15.75">
      <c r="A276" t="s">
        <v>256</v>
      </c>
      <c r="B276" t="s">
        <v>451</v>
      </c>
      <c r="C276" t="s">
        <v>667</v>
      </c>
      <c r="D276">
        <v>23</v>
      </c>
      <c r="E276">
        <v>43</v>
      </c>
      <c r="F276">
        <v>22.3594</v>
      </c>
      <c r="G276" s="172">
        <f t="shared" si="32"/>
        <v>23.72287761111111</v>
      </c>
      <c r="H276">
        <v>10</v>
      </c>
      <c r="I276">
        <v>19</v>
      </c>
      <c r="J276">
        <v>53.53</v>
      </c>
      <c r="K276" s="172">
        <f t="shared" si="33"/>
        <v>10.331536111111111</v>
      </c>
      <c r="L276" t="s">
        <v>1057</v>
      </c>
      <c r="M276">
        <v>5.052</v>
      </c>
      <c r="N276">
        <v>1.684</v>
      </c>
      <c r="O276" s="1"/>
      <c r="P276" s="1"/>
      <c r="Q276" t="s">
        <v>860</v>
      </c>
      <c r="R276">
        <v>23</v>
      </c>
      <c r="S276">
        <v>29</v>
      </c>
      <c r="T276">
        <v>9.2959</v>
      </c>
      <c r="U276" s="173">
        <f t="shared" si="34"/>
        <v>23.485915527777777</v>
      </c>
      <c r="V276">
        <v>12</v>
      </c>
      <c r="W276">
        <v>45</v>
      </c>
      <c r="X276">
        <v>37.993</v>
      </c>
      <c r="Y276" s="172">
        <f t="shared" si="37"/>
        <v>12.760553611111112</v>
      </c>
      <c r="Z276">
        <v>4.539</v>
      </c>
      <c r="AA276">
        <v>0.938</v>
      </c>
      <c r="AB276" s="1"/>
      <c r="AC276" s="1"/>
      <c r="AD276" t="s">
        <v>1045</v>
      </c>
      <c r="AE276">
        <v>23</v>
      </c>
      <c r="AF276">
        <v>23</v>
      </c>
      <c r="AG276">
        <v>4.5685</v>
      </c>
      <c r="AH276" s="173">
        <f t="shared" si="35"/>
        <v>23.38460236111111</v>
      </c>
      <c r="AI276">
        <v>12</v>
      </c>
      <c r="AJ276">
        <v>18</v>
      </c>
      <c r="AK276">
        <v>50.077</v>
      </c>
      <c r="AL276" s="172">
        <f t="shared" si="36"/>
        <v>12.31391027777778</v>
      </c>
      <c r="AM276">
        <v>5.095</v>
      </c>
      <c r="AN276" s="173"/>
      <c r="AO276" s="178"/>
      <c r="AP276" s="173">
        <f t="shared" si="31"/>
      </c>
    </row>
    <row r="277" spans="1:42" ht="15.75">
      <c r="A277" t="s">
        <v>257</v>
      </c>
      <c r="B277" t="s">
        <v>452</v>
      </c>
      <c r="C277" t="s">
        <v>668</v>
      </c>
      <c r="D277">
        <v>23</v>
      </c>
      <c r="E277">
        <v>46</v>
      </c>
      <c r="F277">
        <v>23.5165</v>
      </c>
      <c r="G277" s="172">
        <f t="shared" si="32"/>
        <v>23.77319902777778</v>
      </c>
      <c r="H277">
        <v>3</v>
      </c>
      <c r="I277">
        <v>29</v>
      </c>
      <c r="J277">
        <v>12.519</v>
      </c>
      <c r="K277" s="172">
        <f t="shared" si="33"/>
        <v>3.486810833333333</v>
      </c>
      <c r="L277" t="s">
        <v>1233</v>
      </c>
      <c r="M277">
        <v>5.084</v>
      </c>
      <c r="N277">
        <v>2.567</v>
      </c>
      <c r="O277" s="1"/>
      <c r="P277" s="1"/>
      <c r="Q277" t="s">
        <v>861</v>
      </c>
      <c r="R277">
        <v>23</v>
      </c>
      <c r="S277">
        <v>51</v>
      </c>
      <c r="T277">
        <v>57.8388</v>
      </c>
      <c r="U277" s="173">
        <f t="shared" si="34"/>
        <v>23.866066333333336</v>
      </c>
      <c r="V277">
        <v>2</v>
      </c>
      <c r="W277">
        <v>55</v>
      </c>
      <c r="X277">
        <v>49.384</v>
      </c>
      <c r="Y277" s="172">
        <f t="shared" si="37"/>
        <v>2.9303844444444445</v>
      </c>
      <c r="Z277">
        <v>5.558</v>
      </c>
      <c r="AA277">
        <v>1.536</v>
      </c>
      <c r="AB277" s="1"/>
      <c r="AC277" s="1"/>
      <c r="AD277" t="s">
        <v>1046</v>
      </c>
      <c r="AE277">
        <v>23</v>
      </c>
      <c r="AF277">
        <v>39</v>
      </c>
      <c r="AG277">
        <v>57.0409</v>
      </c>
      <c r="AH277" s="173">
        <f t="shared" si="35"/>
        <v>23.66584469444444</v>
      </c>
      <c r="AI277">
        <v>5</v>
      </c>
      <c r="AJ277">
        <v>37</v>
      </c>
      <c r="AK277">
        <v>34.65</v>
      </c>
      <c r="AL277" s="172">
        <f t="shared" si="36"/>
        <v>5.626291666666667</v>
      </c>
      <c r="AM277">
        <v>4.124</v>
      </c>
      <c r="AN277" s="175">
        <v>0.298</v>
      </c>
      <c r="AO277" s="176">
        <v>0.291</v>
      </c>
      <c r="AP277" s="173">
        <f t="shared" si="31"/>
      </c>
    </row>
    <row r="278" spans="1:42" ht="15.75">
      <c r="A278" t="s">
        <v>1508</v>
      </c>
      <c r="B278" t="s">
        <v>1509</v>
      </c>
      <c r="C278"/>
      <c r="D278">
        <v>23</v>
      </c>
      <c r="E278">
        <v>48</v>
      </c>
      <c r="F278">
        <v>50.2</v>
      </c>
      <c r="G278" s="172">
        <f t="shared" si="32"/>
        <v>23.813944444444445</v>
      </c>
      <c r="H278">
        <v>62</v>
      </c>
      <c r="I278">
        <v>12</v>
      </c>
      <c r="J278">
        <v>52</v>
      </c>
      <c r="K278" s="172">
        <f t="shared" si="33"/>
        <v>62.214444444444446</v>
      </c>
      <c r="L278" t="s">
        <v>1510</v>
      </c>
      <c r="M278">
        <v>5.442</v>
      </c>
      <c r="N278">
        <v>0.674</v>
      </c>
      <c r="O278" s="1"/>
      <c r="P278" s="1"/>
      <c r="Q278" t="s">
        <v>4745</v>
      </c>
      <c r="R278">
        <v>0</v>
      </c>
      <c r="S278">
        <v>1</v>
      </c>
      <c r="T278">
        <v>37</v>
      </c>
      <c r="U278" s="173">
        <f t="shared" si="34"/>
        <v>0.026944444444444444</v>
      </c>
      <c r="V278">
        <v>61</v>
      </c>
      <c r="W278">
        <v>13</v>
      </c>
      <c r="X278">
        <v>22</v>
      </c>
      <c r="Y278" s="172">
        <f t="shared" si="37"/>
        <v>61.22277777777778</v>
      </c>
      <c r="Z278">
        <v>5.548</v>
      </c>
      <c r="AA278">
        <v>0.422</v>
      </c>
      <c r="AB278" s="1"/>
      <c r="AC278" s="1"/>
      <c r="AD278" t="s">
        <v>4798</v>
      </c>
      <c r="AE278">
        <v>0</v>
      </c>
      <c r="AF278">
        <v>16</v>
      </c>
      <c r="AG278">
        <v>57</v>
      </c>
      <c r="AH278" s="173">
        <f t="shared" si="35"/>
        <v>0.2825</v>
      </c>
      <c r="AI278">
        <v>61</v>
      </c>
      <c r="AJ278">
        <v>32</v>
      </c>
      <c r="AK278">
        <v>0</v>
      </c>
      <c r="AL278" s="172">
        <f t="shared" si="36"/>
        <v>61.53333333333333</v>
      </c>
      <c r="AM278">
        <v>5.729</v>
      </c>
      <c r="AN278" s="173"/>
      <c r="AP278" s="173">
        <f t="shared" si="31"/>
      </c>
    </row>
    <row r="279" spans="1:42" ht="15.75">
      <c r="A279" t="s">
        <v>258</v>
      </c>
      <c r="B279" t="s">
        <v>453</v>
      </c>
      <c r="C279" t="s">
        <v>669</v>
      </c>
      <c r="D279">
        <v>23</v>
      </c>
      <c r="E279">
        <v>51</v>
      </c>
      <c r="F279">
        <v>21.2487</v>
      </c>
      <c r="G279" s="172">
        <f t="shared" si="32"/>
        <v>23.85590241666667</v>
      </c>
      <c r="H279">
        <v>9</v>
      </c>
      <c r="I279">
        <v>18</v>
      </c>
      <c r="J279">
        <v>48.063</v>
      </c>
      <c r="K279" s="172">
        <f t="shared" si="33"/>
        <v>9.313350833333335</v>
      </c>
      <c r="L279" t="s">
        <v>1056</v>
      </c>
      <c r="M279">
        <v>5.789</v>
      </c>
      <c r="N279">
        <v>1.658</v>
      </c>
      <c r="O279" s="1"/>
      <c r="P279" s="1"/>
      <c r="Q279" t="s">
        <v>860</v>
      </c>
      <c r="R279">
        <v>23</v>
      </c>
      <c r="S279">
        <v>29</v>
      </c>
      <c r="T279">
        <v>9.2959</v>
      </c>
      <c r="U279" s="173">
        <f t="shared" si="34"/>
        <v>23.485915527777777</v>
      </c>
      <c r="V279">
        <v>12</v>
      </c>
      <c r="W279">
        <v>45</v>
      </c>
      <c r="X279">
        <v>37.993</v>
      </c>
      <c r="Y279" s="172">
        <f t="shared" si="37"/>
        <v>12.760553611111112</v>
      </c>
      <c r="Z279">
        <v>4.539</v>
      </c>
      <c r="AA279">
        <v>0.938</v>
      </c>
      <c r="AB279" s="1"/>
      <c r="AC279" s="1"/>
      <c r="AD279" t="s">
        <v>1045</v>
      </c>
      <c r="AE279">
        <v>23</v>
      </c>
      <c r="AF279">
        <v>23</v>
      </c>
      <c r="AG279">
        <v>4.5685</v>
      </c>
      <c r="AH279" s="173">
        <f t="shared" si="35"/>
        <v>23.38460236111111</v>
      </c>
      <c r="AI279">
        <v>12</v>
      </c>
      <c r="AJ279">
        <v>18</v>
      </c>
      <c r="AK279">
        <v>50.077</v>
      </c>
      <c r="AL279" s="172">
        <f t="shared" si="36"/>
        <v>12.31391027777778</v>
      </c>
      <c r="AM279">
        <v>5.095</v>
      </c>
      <c r="AN279" s="173"/>
      <c r="AP279" s="173">
        <f t="shared" si="31"/>
      </c>
    </row>
    <row r="280" spans="1:42" ht="15.75">
      <c r="A280" t="s">
        <v>260</v>
      </c>
      <c r="B280" t="s">
        <v>455</v>
      </c>
      <c r="C280" t="s">
        <v>671</v>
      </c>
      <c r="D280">
        <v>23</v>
      </c>
      <c r="E280">
        <v>52</v>
      </c>
      <c r="F280">
        <v>23.3905</v>
      </c>
      <c r="G280" s="172">
        <f t="shared" si="32"/>
        <v>23.87316402777778</v>
      </c>
      <c r="H280">
        <v>21</v>
      </c>
      <c r="I280">
        <v>40</v>
      </c>
      <c r="J280">
        <v>15.958</v>
      </c>
      <c r="K280" s="172">
        <f t="shared" si="33"/>
        <v>21.671099444444447</v>
      </c>
      <c r="L280" t="s">
        <v>1057</v>
      </c>
      <c r="M280">
        <v>6.123</v>
      </c>
      <c r="N280">
        <v>1.598</v>
      </c>
      <c r="O280" s="1"/>
      <c r="P280" s="1"/>
      <c r="Q280" t="s">
        <v>858</v>
      </c>
      <c r="R280">
        <v>23</v>
      </c>
      <c r="S280">
        <v>29</v>
      </c>
      <c r="T280">
        <v>5.6776</v>
      </c>
      <c r="U280" s="173">
        <f t="shared" si="34"/>
        <v>23.484910444444445</v>
      </c>
      <c r="V280">
        <v>23</v>
      </c>
      <c r="W280">
        <v>2</v>
      </c>
      <c r="X280">
        <v>53.101</v>
      </c>
      <c r="Y280" s="172">
        <f t="shared" si="37"/>
        <v>23.048083611111114</v>
      </c>
      <c r="Z280">
        <v>6.44</v>
      </c>
      <c r="AA280">
        <v>1.1</v>
      </c>
      <c r="AB280" s="1"/>
      <c r="AC280" s="1"/>
      <c r="AD280" t="s">
        <v>1043</v>
      </c>
      <c r="AE280">
        <v>23</v>
      </c>
      <c r="AF280">
        <v>14</v>
      </c>
      <c r="AG280">
        <v>36.4919</v>
      </c>
      <c r="AH280" s="173">
        <f t="shared" si="35"/>
        <v>23.243469972222222</v>
      </c>
      <c r="AI280">
        <v>24</v>
      </c>
      <c r="AJ280">
        <v>6</v>
      </c>
      <c r="AK280">
        <v>10.433</v>
      </c>
      <c r="AL280" s="172">
        <f t="shared" si="36"/>
        <v>24.102898055555556</v>
      </c>
      <c r="AM280">
        <v>6.34</v>
      </c>
      <c r="AN280" s="173"/>
      <c r="AP280" s="173">
        <f t="shared" si="31"/>
      </c>
    </row>
    <row r="281" spans="1:42" ht="15.75">
      <c r="A281" t="s">
        <v>259</v>
      </c>
      <c r="B281" t="s">
        <v>454</v>
      </c>
      <c r="C281" t="s">
        <v>670</v>
      </c>
      <c r="D281">
        <v>23</v>
      </c>
      <c r="E281">
        <v>52</v>
      </c>
      <c r="F281">
        <v>29.2882</v>
      </c>
      <c r="G281" s="172">
        <f t="shared" si="32"/>
        <v>23.87480227777778</v>
      </c>
      <c r="H281">
        <v>19</v>
      </c>
      <c r="I281">
        <v>7</v>
      </c>
      <c r="J281">
        <v>13.033</v>
      </c>
      <c r="K281" s="172">
        <f t="shared" si="33"/>
        <v>19.120286944444445</v>
      </c>
      <c r="L281" t="s">
        <v>1057</v>
      </c>
      <c r="M281">
        <v>5.086</v>
      </c>
      <c r="N281">
        <v>1.593</v>
      </c>
      <c r="O281" s="1"/>
      <c r="P281" s="1"/>
      <c r="Q281" t="s">
        <v>862</v>
      </c>
      <c r="R281">
        <v>23</v>
      </c>
      <c r="S281">
        <v>56</v>
      </c>
      <c r="T281">
        <v>41.5012</v>
      </c>
      <c r="U281" s="173">
        <f t="shared" si="34"/>
        <v>23.944861444444445</v>
      </c>
      <c r="V281">
        <v>22</v>
      </c>
      <c r="W281">
        <v>38</v>
      </c>
      <c r="X281">
        <v>53.129</v>
      </c>
      <c r="Y281" s="172">
        <f t="shared" si="37"/>
        <v>22.64809138888889</v>
      </c>
      <c r="Z281">
        <v>6.161</v>
      </c>
      <c r="AA281">
        <v>1.607</v>
      </c>
      <c r="AB281" s="1"/>
      <c r="AC281" s="1"/>
      <c r="AD281" t="s">
        <v>1047</v>
      </c>
      <c r="AE281">
        <v>23</v>
      </c>
      <c r="AF281">
        <v>52</v>
      </c>
      <c r="AG281">
        <v>23.3905</v>
      </c>
      <c r="AH281" s="173">
        <f t="shared" si="35"/>
        <v>23.87316402777778</v>
      </c>
      <c r="AI281">
        <v>21</v>
      </c>
      <c r="AJ281">
        <v>40</v>
      </c>
      <c r="AK281">
        <v>15.958</v>
      </c>
      <c r="AL281" s="172">
        <f t="shared" si="36"/>
        <v>21.671099444444447</v>
      </c>
      <c r="AM281">
        <v>6.123</v>
      </c>
      <c r="AN281" s="173"/>
      <c r="AP281" s="173">
        <f t="shared" si="31"/>
      </c>
    </row>
    <row r="282" spans="1:42" ht="15.75">
      <c r="A282" t="s">
        <v>261</v>
      </c>
      <c r="B282" t="s">
        <v>456</v>
      </c>
      <c r="C282" t="s">
        <v>672</v>
      </c>
      <c r="D282">
        <v>23</v>
      </c>
      <c r="E282">
        <v>54</v>
      </c>
      <c r="F282">
        <v>23.0324</v>
      </c>
      <c r="G282" s="172">
        <f t="shared" si="32"/>
        <v>23.906397888888886</v>
      </c>
      <c r="H282">
        <v>57</v>
      </c>
      <c r="I282">
        <v>29</v>
      </c>
      <c r="J282">
        <v>57.776</v>
      </c>
      <c r="K282" s="172">
        <f t="shared" si="33"/>
        <v>57.49938222222222</v>
      </c>
      <c r="L282" t="s">
        <v>1137</v>
      </c>
      <c r="M282">
        <v>4.47</v>
      </c>
      <c r="N282">
        <v>1.133</v>
      </c>
      <c r="O282" s="1"/>
      <c r="P282" s="1"/>
      <c r="Q282" t="s">
        <v>4567</v>
      </c>
      <c r="R282">
        <v>23</v>
      </c>
      <c r="S282">
        <v>13</v>
      </c>
      <c r="T282">
        <v>17</v>
      </c>
      <c r="U282" s="173">
        <f t="shared" si="34"/>
        <v>23.22138888888889</v>
      </c>
      <c r="V282">
        <v>57</v>
      </c>
      <c r="W282">
        <v>10</v>
      </c>
      <c r="X282">
        <v>6</v>
      </c>
      <c r="Y282" s="172">
        <f t="shared" si="37"/>
        <v>57.16833333333333</v>
      </c>
      <c r="Z282">
        <v>5.567</v>
      </c>
      <c r="AA282">
        <v>0.994</v>
      </c>
      <c r="AB282" s="187">
        <v>0.584</v>
      </c>
      <c r="AC282" s="187">
        <v>0.478</v>
      </c>
      <c r="AD282" t="s">
        <v>1512</v>
      </c>
      <c r="AE282">
        <v>23</v>
      </c>
      <c r="AF282">
        <v>47</v>
      </c>
      <c r="AG282">
        <v>3.5</v>
      </c>
      <c r="AH282" s="173">
        <f t="shared" si="35"/>
        <v>23.78430555555556</v>
      </c>
      <c r="AI282">
        <v>58</v>
      </c>
      <c r="AJ282">
        <v>39</v>
      </c>
      <c r="AK282">
        <v>7</v>
      </c>
      <c r="AL282" s="172">
        <f t="shared" si="36"/>
        <v>58.651944444444446</v>
      </c>
      <c r="AM282">
        <v>4.869</v>
      </c>
      <c r="AN282" s="173"/>
      <c r="AP282" s="173">
        <f t="shared" si="31"/>
      </c>
    </row>
    <row r="283" spans="1:42" ht="15.75">
      <c r="A283" t="s">
        <v>1209</v>
      </c>
      <c r="B283" t="s">
        <v>1210</v>
      </c>
      <c r="C283" t="s">
        <v>1211</v>
      </c>
      <c r="D283">
        <v>23</v>
      </c>
      <c r="E283">
        <v>54</v>
      </c>
      <c r="F283">
        <v>46.6233</v>
      </c>
      <c r="G283" s="172">
        <f t="shared" si="32"/>
        <v>23.912950916666667</v>
      </c>
      <c r="H283">
        <v>0</v>
      </c>
      <c r="I283">
        <v>6</v>
      </c>
      <c r="J283">
        <v>33.511</v>
      </c>
      <c r="K283" s="172">
        <f t="shared" si="33"/>
        <v>0.10930861111111112</v>
      </c>
      <c r="L283" t="s">
        <v>1059</v>
      </c>
      <c r="M283">
        <v>5.678</v>
      </c>
      <c r="N283">
        <v>1.6</v>
      </c>
      <c r="O283" s="1"/>
      <c r="P283" s="1"/>
      <c r="Q283" t="s">
        <v>1258</v>
      </c>
      <c r="R283">
        <v>23</v>
      </c>
      <c r="S283">
        <v>48</v>
      </c>
      <c r="T283">
        <v>49.3657</v>
      </c>
      <c r="U283" s="173">
        <f t="shared" si="34"/>
        <v>23.813712694444444</v>
      </c>
      <c r="V283">
        <v>2</v>
      </c>
      <c r="W283">
        <v>12</v>
      </c>
      <c r="X283">
        <v>51.888</v>
      </c>
      <c r="Y283" s="172">
        <f t="shared" si="37"/>
        <v>2.2144133333333333</v>
      </c>
      <c r="Z283">
        <v>6.459</v>
      </c>
      <c r="AA283">
        <v>0.444</v>
      </c>
      <c r="AB283" s="1"/>
      <c r="AC283" s="1"/>
      <c r="AD283" t="s">
        <v>861</v>
      </c>
      <c r="AE283">
        <v>23</v>
      </c>
      <c r="AF283">
        <v>51</v>
      </c>
      <c r="AG283">
        <v>57.8388</v>
      </c>
      <c r="AH283" s="173">
        <f t="shared" si="35"/>
        <v>23.866066333333336</v>
      </c>
      <c r="AI283">
        <v>2</v>
      </c>
      <c r="AJ283">
        <v>55</v>
      </c>
      <c r="AK283">
        <v>49.384</v>
      </c>
      <c r="AL283" s="172">
        <f t="shared" si="36"/>
        <v>2.9303844444444445</v>
      </c>
      <c r="AM283">
        <v>5.558</v>
      </c>
      <c r="AN283" s="173"/>
      <c r="AP283" s="173">
        <f t="shared" si="31"/>
      </c>
    </row>
    <row r="284" spans="1:42" ht="15.75">
      <c r="A284" t="s">
        <v>1212</v>
      </c>
      <c r="B284" t="s">
        <v>1213</v>
      </c>
      <c r="C284" t="s">
        <v>1214</v>
      </c>
      <c r="D284">
        <v>23</v>
      </c>
      <c r="E284">
        <v>55</v>
      </c>
      <c r="F284">
        <v>4.053</v>
      </c>
      <c r="G284" s="172">
        <f t="shared" si="32"/>
        <v>23.9177925</v>
      </c>
      <c r="H284">
        <v>28</v>
      </c>
      <c r="I284">
        <v>38</v>
      </c>
      <c r="J284">
        <v>1.239</v>
      </c>
      <c r="K284" s="172">
        <f t="shared" si="33"/>
        <v>28.6336775</v>
      </c>
      <c r="L284" t="s">
        <v>1259</v>
      </c>
      <c r="M284">
        <v>7.44</v>
      </c>
      <c r="N284">
        <v>1.018</v>
      </c>
      <c r="O284" s="1"/>
      <c r="P284" s="1"/>
      <c r="Q284" t="s">
        <v>1260</v>
      </c>
      <c r="R284">
        <v>23</v>
      </c>
      <c r="S284">
        <v>48</v>
      </c>
      <c r="T284">
        <v>35.0336</v>
      </c>
      <c r="U284" s="173">
        <f t="shared" si="34"/>
        <v>23.809731555555555</v>
      </c>
      <c r="V284">
        <v>28</v>
      </c>
      <c r="W284">
        <v>22</v>
      </c>
      <c r="X284">
        <v>15.711</v>
      </c>
      <c r="Y284" s="172">
        <f t="shared" si="37"/>
        <v>28.371030833333332</v>
      </c>
      <c r="Z284">
        <v>7.03</v>
      </c>
      <c r="AA284">
        <v>1.46</v>
      </c>
      <c r="AB284" s="1"/>
      <c r="AC284" s="1"/>
      <c r="AD284" t="s">
        <v>1268</v>
      </c>
      <c r="AE284">
        <v>23</v>
      </c>
      <c r="AF284">
        <v>54</v>
      </c>
      <c r="AG284">
        <v>29.6901</v>
      </c>
      <c r="AH284" s="173">
        <f t="shared" si="35"/>
        <v>23.90824725</v>
      </c>
      <c r="AI284">
        <v>29</v>
      </c>
      <c r="AJ284">
        <v>38</v>
      </c>
      <c r="AK284">
        <v>17.674</v>
      </c>
      <c r="AL284" s="172">
        <f t="shared" si="36"/>
        <v>29.638242777777776</v>
      </c>
      <c r="AM284">
        <v>8.52</v>
      </c>
      <c r="AN284" s="173"/>
      <c r="AP284" s="173">
        <f t="shared" si="31"/>
      </c>
    </row>
    <row r="285" spans="1:42" ht="15.75">
      <c r="A285" t="s">
        <v>1215</v>
      </c>
      <c r="B285" t="s">
        <v>1216</v>
      </c>
      <c r="C285" t="s">
        <v>1217</v>
      </c>
      <c r="D285">
        <v>23</v>
      </c>
      <c r="E285">
        <v>56</v>
      </c>
      <c r="F285">
        <v>41.5012</v>
      </c>
      <c r="G285" s="172">
        <f t="shared" si="32"/>
        <v>23.944861444444445</v>
      </c>
      <c r="H285">
        <v>22</v>
      </c>
      <c r="I285">
        <v>38</v>
      </c>
      <c r="J285">
        <v>53.129</v>
      </c>
      <c r="K285" s="172">
        <f t="shared" si="33"/>
        <v>22.64809138888889</v>
      </c>
      <c r="L285" t="s">
        <v>1057</v>
      </c>
      <c r="M285">
        <v>6.161</v>
      </c>
      <c r="N285">
        <v>1.607</v>
      </c>
      <c r="O285" s="1"/>
      <c r="P285" s="1"/>
      <c r="Q285" t="s">
        <v>858</v>
      </c>
      <c r="R285">
        <v>23</v>
      </c>
      <c r="S285">
        <v>29</v>
      </c>
      <c r="T285">
        <v>5.6776</v>
      </c>
      <c r="U285" s="173">
        <f t="shared" si="34"/>
        <v>23.484910444444445</v>
      </c>
      <c r="V285">
        <v>23</v>
      </c>
      <c r="W285">
        <v>2</v>
      </c>
      <c r="X285">
        <v>53.101</v>
      </c>
      <c r="Y285" s="172">
        <f t="shared" si="37"/>
        <v>23.048083611111114</v>
      </c>
      <c r="Z285">
        <v>6.44</v>
      </c>
      <c r="AA285">
        <v>1.1</v>
      </c>
      <c r="AB285" s="1"/>
      <c r="AC285" s="1"/>
      <c r="AD285" t="s">
        <v>1043</v>
      </c>
      <c r="AE285">
        <v>23</v>
      </c>
      <c r="AF285">
        <v>14</v>
      </c>
      <c r="AG285">
        <v>36.4919</v>
      </c>
      <c r="AH285" s="173">
        <f t="shared" si="35"/>
        <v>23.243469972222222</v>
      </c>
      <c r="AI285">
        <v>24</v>
      </c>
      <c r="AJ285">
        <v>6</v>
      </c>
      <c r="AK285">
        <v>10.433</v>
      </c>
      <c r="AL285" s="172">
        <f t="shared" si="36"/>
        <v>24.102898055555556</v>
      </c>
      <c r="AM285">
        <v>6.34</v>
      </c>
      <c r="AN285" s="173"/>
      <c r="AP285" s="173">
        <f t="shared" si="31"/>
      </c>
    </row>
    <row r="286" spans="1:39" ht="15.75">
      <c r="A286" t="s">
        <v>4795</v>
      </c>
      <c r="B286" t="s">
        <v>4734</v>
      </c>
      <c r="C286"/>
      <c r="D286">
        <v>23</v>
      </c>
      <c r="E286">
        <v>57</v>
      </c>
      <c r="F286">
        <v>8.5</v>
      </c>
      <c r="G286" s="172">
        <f t="shared" si="32"/>
        <v>23.95236111111111</v>
      </c>
      <c r="H286">
        <v>55</v>
      </c>
      <c r="I286">
        <v>42</v>
      </c>
      <c r="J286">
        <v>21</v>
      </c>
      <c r="K286" s="172">
        <f t="shared" si="33"/>
        <v>55.70583333333334</v>
      </c>
      <c r="L286" t="s">
        <v>4735</v>
      </c>
      <c r="M286">
        <v>5.56</v>
      </c>
      <c r="N286">
        <v>0.476</v>
      </c>
      <c r="O286" s="1"/>
      <c r="Q286" t="s">
        <v>4745</v>
      </c>
      <c r="R286">
        <v>0</v>
      </c>
      <c r="S286">
        <v>1</v>
      </c>
      <c r="T286">
        <v>37</v>
      </c>
      <c r="U286" s="173">
        <f t="shared" si="34"/>
        <v>0.026944444444444444</v>
      </c>
      <c r="V286">
        <v>61</v>
      </c>
      <c r="W286">
        <v>13</v>
      </c>
      <c r="X286">
        <v>22</v>
      </c>
      <c r="Y286" s="172">
        <f t="shared" si="37"/>
        <v>61.22277777777778</v>
      </c>
      <c r="Z286">
        <v>5.584</v>
      </c>
      <c r="AA286">
        <v>0.422</v>
      </c>
      <c r="AB286" s="1"/>
      <c r="AC286" s="1"/>
      <c r="AD286" t="s">
        <v>4755</v>
      </c>
      <c r="AE286">
        <v>23</v>
      </c>
      <c r="AF286">
        <v>7</v>
      </c>
      <c r="AG286">
        <v>45.4</v>
      </c>
      <c r="AH286" s="173">
        <f t="shared" si="35"/>
        <v>23.129277777777776</v>
      </c>
      <c r="AI286">
        <v>49</v>
      </c>
      <c r="AJ286">
        <v>17</v>
      </c>
      <c r="AK286">
        <v>45</v>
      </c>
      <c r="AL286" s="172">
        <f t="shared" si="36"/>
        <v>49.295833333333334</v>
      </c>
      <c r="AM286">
        <v>5.68</v>
      </c>
    </row>
    <row r="287" spans="3:39" ht="15.75">
      <c r="C287" s="173"/>
      <c r="D287" s="173"/>
      <c r="E287" s="173"/>
      <c r="F287" s="173"/>
      <c r="H287" s="173"/>
      <c r="I287" s="173"/>
      <c r="J287" s="173"/>
      <c r="L287" s="173"/>
      <c r="M287" s="173"/>
      <c r="O287" s="1"/>
      <c r="U287" s="173"/>
      <c r="V287" s="173"/>
      <c r="W287" s="173"/>
      <c r="X287" s="173"/>
      <c r="Z287" s="173"/>
      <c r="AA287" s="173"/>
      <c r="AB287" s="1"/>
      <c r="AC287" s="1"/>
      <c r="AD287" s="173"/>
      <c r="AE287" s="173"/>
      <c r="AF287" s="173"/>
      <c r="AG287" s="173"/>
      <c r="AH287" s="173"/>
      <c r="AI287" s="173"/>
      <c r="AJ287" s="173"/>
      <c r="AK287" s="173"/>
      <c r="AM287" s="173"/>
    </row>
    <row r="288" spans="3:39" ht="15.75">
      <c r="C288" s="173"/>
      <c r="D288" s="173"/>
      <c r="E288" s="173"/>
      <c r="F288" s="173"/>
      <c r="H288" s="173"/>
      <c r="I288" s="173"/>
      <c r="J288" s="173"/>
      <c r="L288" s="173"/>
      <c r="M288" s="173"/>
      <c r="O288" s="1"/>
      <c r="U288" s="173"/>
      <c r="V288" s="173"/>
      <c r="W288" s="173"/>
      <c r="X288" s="173"/>
      <c r="Z288" s="173"/>
      <c r="AA288" s="173"/>
      <c r="AB288" s="1"/>
      <c r="AC288" s="1"/>
      <c r="AD288" s="173"/>
      <c r="AE288" s="173"/>
      <c r="AF288" s="173"/>
      <c r="AG288" s="173"/>
      <c r="AH288" s="173"/>
      <c r="AI288" s="173"/>
      <c r="AJ288" s="173"/>
      <c r="AK288" s="173"/>
      <c r="AM288" s="173"/>
    </row>
    <row r="289" spans="3:39" ht="15.75">
      <c r="C289" s="173"/>
      <c r="D289" s="173"/>
      <c r="E289" s="173"/>
      <c r="F289" s="173"/>
      <c r="H289" s="173"/>
      <c r="I289" s="173"/>
      <c r="J289" s="173"/>
      <c r="L289" s="173"/>
      <c r="M289" s="173"/>
      <c r="O289" s="1"/>
      <c r="U289" s="173"/>
      <c r="V289" s="173"/>
      <c r="W289" s="173"/>
      <c r="X289" s="173"/>
      <c r="Z289" s="173"/>
      <c r="AA289" s="173"/>
      <c r="AB289" s="1"/>
      <c r="AC289" s="1"/>
      <c r="AD289" s="173"/>
      <c r="AE289" s="173"/>
      <c r="AF289" s="173"/>
      <c r="AG289" s="173"/>
      <c r="AH289" s="173"/>
      <c r="AI289" s="173"/>
      <c r="AJ289" s="173"/>
      <c r="AK289" s="173"/>
      <c r="AM289" s="173"/>
    </row>
    <row r="290" spans="3:29" ht="15.75">
      <c r="C290" s="173"/>
      <c r="D290" s="173"/>
      <c r="E290" s="173"/>
      <c r="F290" s="173"/>
      <c r="O290" s="1"/>
      <c r="AB290" s="1"/>
      <c r="AC290" s="1"/>
    </row>
    <row r="291" spans="1:27" ht="15.75">
      <c r="A291" s="234" t="s">
        <v>4576</v>
      </c>
      <c r="B291" s="234"/>
      <c r="C291" s="234"/>
      <c r="D291" s="234"/>
      <c r="E291" s="234"/>
      <c r="F291" s="234"/>
      <c r="G291" s="234"/>
      <c r="H291" s="234"/>
      <c r="I291" s="234"/>
      <c r="J291" s="234"/>
      <c r="K291" s="234"/>
      <c r="L291" s="234"/>
      <c r="M291" s="234"/>
      <c r="N291" s="234"/>
      <c r="O291" s="225"/>
      <c r="P291" s="181"/>
      <c r="Q291" s="181"/>
      <c r="R291" s="181"/>
      <c r="S291" s="181"/>
      <c r="T291" s="181"/>
      <c r="U291" s="181"/>
      <c r="V291" s="181"/>
      <c r="W291" s="181"/>
      <c r="X291" s="181"/>
      <c r="Y291" s="181"/>
      <c r="Z291" s="181"/>
      <c r="AA291" s="181"/>
    </row>
    <row r="292" spans="1:28" ht="15.75">
      <c r="A292" s="235" t="s">
        <v>4583</v>
      </c>
      <c r="B292" s="235"/>
      <c r="C292" s="235"/>
      <c r="D292" s="235"/>
      <c r="E292" s="235"/>
      <c r="F292" s="235"/>
      <c r="G292" s="235"/>
      <c r="H292" s="235"/>
      <c r="I292" s="235"/>
      <c r="J292" s="235"/>
      <c r="K292" s="235"/>
      <c r="L292" s="235"/>
      <c r="M292" s="235"/>
      <c r="N292" s="235"/>
      <c r="O292" s="225"/>
      <c r="P292" s="181"/>
      <c r="Q292" s="181"/>
      <c r="R292" s="181"/>
      <c r="S292" s="181"/>
      <c r="T292" s="181"/>
      <c r="U292" s="181"/>
      <c r="V292" s="181"/>
      <c r="W292" s="181"/>
      <c r="X292" s="181"/>
      <c r="Y292" s="181"/>
      <c r="Z292" s="181"/>
      <c r="AA292" s="181"/>
      <c r="AB292" s="181"/>
    </row>
    <row r="293" spans="1:28" ht="15.75">
      <c r="A293" s="181"/>
      <c r="B293" s="181"/>
      <c r="C293" s="181"/>
      <c r="D293" s="181"/>
      <c r="E293" s="181"/>
      <c r="F293" s="181"/>
      <c r="G293" s="181"/>
      <c r="H293" s="181"/>
      <c r="I293" s="181"/>
      <c r="J293" s="181"/>
      <c r="K293" s="181"/>
      <c r="L293" s="181"/>
      <c r="M293" s="181"/>
      <c r="N293" s="181"/>
      <c r="O293" s="181"/>
      <c r="P293" s="181"/>
      <c r="Q293" s="181"/>
      <c r="R293" s="181"/>
      <c r="S293" s="181"/>
      <c r="T293" s="181"/>
      <c r="U293" s="181"/>
      <c r="V293" s="181"/>
      <c r="W293" s="181"/>
      <c r="X293" s="181"/>
      <c r="Y293" s="181"/>
      <c r="Z293" s="181"/>
      <c r="AA293" s="181"/>
      <c r="AB293" s="181"/>
    </row>
    <row r="294" ht="15.75">
      <c r="AB294" s="181"/>
    </row>
  </sheetData>
  <sheetProtection sheet="1" scenarios="1" selectLockedCells="1" selectUnlockedCells="1"/>
  <mergeCells count="2">
    <mergeCell ref="A291:N291"/>
    <mergeCell ref="A292:N292"/>
  </mergeCells>
  <printOptions/>
  <pageMargins left="0.7875" right="0.7875" top="1.025" bottom="1.025" header="0.7875" footer="0.7875"/>
  <pageSetup horizontalDpi="300" verticalDpi="300" orientation="portrait" paperSize="9"/>
  <headerFooter alignWithMargins="0">
    <oddHeader>&amp;C&amp;A</oddHeader>
    <oddFooter>&amp;CPagina &amp;P</oddFooter>
  </headerFooter>
</worksheet>
</file>

<file path=xl/worksheets/sheet6.xml><?xml version="1.0" encoding="utf-8"?>
<worksheet xmlns="http://schemas.openxmlformats.org/spreadsheetml/2006/main" xmlns:r="http://schemas.openxmlformats.org/officeDocument/2006/relationships">
  <dimension ref="A1:N10"/>
  <sheetViews>
    <sheetView zoomScalePageLayoutView="0" workbookViewId="0" topLeftCell="A1">
      <selection activeCell="A1" sqref="A1"/>
    </sheetView>
  </sheetViews>
  <sheetFormatPr defaultColWidth="11.421875" defaultRowHeight="12.75"/>
  <cols>
    <col min="1" max="1" width="255.8515625" style="60" customWidth="1"/>
    <col min="2" max="2" width="16.7109375" style="5" bestFit="1" customWidth="1"/>
    <col min="3" max="7" width="10.8515625" style="5" customWidth="1"/>
    <col min="8" max="8" width="13.421875" style="5" customWidth="1"/>
    <col min="9" max="9" width="10.8515625" style="5" customWidth="1"/>
    <col min="10" max="10" width="12.7109375" style="5" customWidth="1"/>
    <col min="11" max="14" width="10.8515625" style="5" customWidth="1"/>
    <col min="15" max="15" width="18.8515625" style="5" bestFit="1" customWidth="1"/>
    <col min="16" max="16384" width="10.8515625" style="5" customWidth="1"/>
  </cols>
  <sheetData>
    <row r="1" s="73" customFormat="1" ht="18" customHeight="1">
      <c r="A1" s="73" t="s">
        <v>1172</v>
      </c>
    </row>
    <row r="2" s="73" customFormat="1" ht="18" customHeight="1">
      <c r="A2" s="73" t="str">
        <f>_xlfn.CONCAT("#OBSCODE=",'Data Observer'!$B$3)</f>
        <v>#OBSCODE=</v>
      </c>
    </row>
    <row r="3" s="73" customFormat="1" ht="18" customHeight="1">
      <c r="A3" s="73" t="s">
        <v>4790</v>
      </c>
    </row>
    <row r="4" s="73" customFormat="1" ht="18" customHeight="1">
      <c r="A4" s="73" t="s">
        <v>1297</v>
      </c>
    </row>
    <row r="5" s="74" customFormat="1" ht="16.5" customHeight="1">
      <c r="A5" s="74" t="s">
        <v>1173</v>
      </c>
    </row>
    <row r="6" s="59" customFormat="1" ht="18" customHeight="1">
      <c r="A6" s="59" t="s">
        <v>1174</v>
      </c>
    </row>
    <row r="7" s="72" customFormat="1" ht="16.5" customHeight="1">
      <c r="A7" s="222">
        <f>IF('I-band Data Entry'!$E$10="",Calculations!$A$45,Calculations!$A$44)</f>
      </c>
    </row>
    <row r="8" s="72" customFormat="1" ht="16.5" customHeight="1">
      <c r="A8" s="72">
        <f>IF('I-band Data Entry'!$E$10=0,"",Calculations!$A$45)</f>
      </c>
    </row>
    <row r="9" s="72" customFormat="1" ht="18" customHeight="1"/>
    <row r="10" spans="1:14" ht="16.5">
      <c r="A10" s="59"/>
      <c r="B10" s="59"/>
      <c r="C10" s="59"/>
      <c r="D10" s="59"/>
      <c r="E10" s="59"/>
      <c r="F10" s="59"/>
      <c r="G10" s="59"/>
      <c r="H10" s="59"/>
      <c r="I10" s="59"/>
      <c r="J10" s="59"/>
      <c r="K10" s="59"/>
      <c r="L10" s="59"/>
      <c r="M10" s="59"/>
      <c r="N10" s="59"/>
    </row>
  </sheetData>
  <sheetProtection selectLockedCells="1" selectUnlockedCells="1"/>
  <printOptions/>
  <pageMargins left="0.75" right="0.75" top="1" bottom="1" header="0.3" footer="0.3"/>
  <pageSetup orientation="portrait" paperSize="9"/>
</worksheet>
</file>

<file path=xl/worksheets/sheet7.xml><?xml version="1.0" encoding="utf-8"?>
<worksheet xmlns="http://schemas.openxmlformats.org/spreadsheetml/2006/main" xmlns:r="http://schemas.openxmlformats.org/officeDocument/2006/relationships">
  <dimension ref="A1:H18"/>
  <sheetViews>
    <sheetView zoomScalePageLayoutView="0" workbookViewId="0" topLeftCell="A1">
      <selection activeCell="M23" sqref="M23"/>
    </sheetView>
  </sheetViews>
  <sheetFormatPr defaultColWidth="11.421875" defaultRowHeight="12.75"/>
  <cols>
    <col min="1" max="1" width="16.00390625" style="0" bestFit="1" customWidth="1"/>
    <col min="5" max="6" width="10.8515625" style="75" customWidth="1"/>
  </cols>
  <sheetData>
    <row r="1" spans="1:8" ht="12.75">
      <c r="A1">
        <f>ROUNDDOWN(Calculations!A2,0)</f>
        <v>2415018</v>
      </c>
      <c r="B1">
        <f>HOUR('R-band Data Entry'!D10)</f>
        <v>0</v>
      </c>
      <c r="C1">
        <f>MINUTE('R-band Data Entry'!D10)</f>
        <v>0</v>
      </c>
      <c r="D1">
        <f>SECOND('R-band Data Entry'!D10)</f>
        <v>0</v>
      </c>
      <c r="E1" s="75" t="e">
        <f>ROUND('R-band Data Entry'!J10,3)</f>
        <v>#DIV/0!</v>
      </c>
      <c r="F1" s="75" t="e">
        <f>ROUND('R-band Data Entry'!J11,3)</f>
        <v>#DIV/0!</v>
      </c>
      <c r="G1">
        <v>0</v>
      </c>
      <c r="H1" t="s">
        <v>4610</v>
      </c>
    </row>
    <row r="2" spans="1:8" ht="12.75">
      <c r="A2">
        <f>ROUNDDOWN(Calculations!A21,0)</f>
        <v>2415018</v>
      </c>
      <c r="B2">
        <f>HOUR('I-band Data Entry'!D10)</f>
        <v>0</v>
      </c>
      <c r="C2">
        <f>MINUTE('I-band Data Entry'!D10)</f>
        <v>0</v>
      </c>
      <c r="D2">
        <f>SECOND('I-band Data Entry'!D10)</f>
        <v>0</v>
      </c>
      <c r="E2" s="75" t="e">
        <f>ROUND('I-band Data Entry'!J10,3)</f>
        <v>#DIV/0!</v>
      </c>
      <c r="F2" s="75" t="e">
        <f>ROUND('I-band Data Entry'!J11,3)</f>
        <v>#DIV/0!</v>
      </c>
      <c r="G2">
        <v>0</v>
      </c>
      <c r="H2" t="s">
        <v>1431</v>
      </c>
    </row>
    <row r="3" spans="1:8" ht="12.75">
      <c r="A3">
        <f>ROUNDDOWN(Calculations!A3,0)</f>
        <v>2415018</v>
      </c>
      <c r="B3">
        <f>HOUR('R-band Data Entry'!D12)</f>
        <v>0</v>
      </c>
      <c r="C3">
        <f>MINUTE('R-band Data Entry'!D12)</f>
        <v>0</v>
      </c>
      <c r="D3">
        <f>SECOND('R-band Data Entry'!D12)</f>
        <v>0</v>
      </c>
      <c r="E3" s="75" t="e">
        <f>ROUND('R-band Data Entry'!J12,3)</f>
        <v>#DIV/0!</v>
      </c>
      <c r="F3" s="75" t="e">
        <f>ROUND('R-band Data Entry'!J13,3)</f>
        <v>#DIV/0!</v>
      </c>
      <c r="G3">
        <v>0</v>
      </c>
      <c r="H3" t="s">
        <v>4611</v>
      </c>
    </row>
    <row r="4" spans="1:8" ht="12.75">
      <c r="A4">
        <f>ROUNDDOWN(Calculations!A22,0)</f>
        <v>2415018</v>
      </c>
      <c r="B4">
        <f>HOUR('I-band Data Entry'!D12)</f>
        <v>0</v>
      </c>
      <c r="C4">
        <f>MINUTE('I-band Data Entry'!D12)</f>
        <v>0</v>
      </c>
      <c r="D4">
        <f>SECOND('I-band Data Entry'!D12)</f>
        <v>0</v>
      </c>
      <c r="E4" s="75" t="e">
        <f>ROUND('I-band Data Entry'!J12,3)</f>
        <v>#DIV/0!</v>
      </c>
      <c r="F4" s="75" t="e">
        <f>ROUND('I-band Data Entry'!J13,3)</f>
        <v>#DIV/0!</v>
      </c>
      <c r="G4">
        <v>0</v>
      </c>
      <c r="H4" t="s">
        <v>1432</v>
      </c>
    </row>
    <row r="5" spans="1:8" ht="12.75">
      <c r="A5">
        <f>ROUNDDOWN(Calculations!A4,0)</f>
        <v>2415018</v>
      </c>
      <c r="B5">
        <f>HOUR('R-band Data Entry'!D14)</f>
        <v>0</v>
      </c>
      <c r="C5">
        <f>MINUTE('R-band Data Entry'!D14)</f>
        <v>0</v>
      </c>
      <c r="D5">
        <f>SECOND('R-band Data Entry'!D14)</f>
        <v>0</v>
      </c>
      <c r="E5" s="75" t="e">
        <f>ROUND('R-band Data Entry'!J14,3)</f>
        <v>#DIV/0!</v>
      </c>
      <c r="F5" s="75" t="e">
        <f>ROUND('R-band Data Entry'!J15,3)</f>
        <v>#DIV/0!</v>
      </c>
      <c r="G5">
        <v>0</v>
      </c>
      <c r="H5" t="s">
        <v>4612</v>
      </c>
    </row>
    <row r="6" spans="1:8" ht="12.75">
      <c r="A6">
        <f>ROUNDDOWN(Calculations!A23,0)</f>
        <v>2415018</v>
      </c>
      <c r="B6">
        <f>HOUR('I-band Data Entry'!D14)</f>
        <v>0</v>
      </c>
      <c r="C6">
        <f>MINUTE('I-band Data Entry'!D14)</f>
        <v>0</v>
      </c>
      <c r="D6">
        <f>SECOND('I-band Data Entry'!D14)</f>
        <v>0</v>
      </c>
      <c r="E6" s="75" t="e">
        <f>ROUND('I-band Data Entry'!J14,3)</f>
        <v>#DIV/0!</v>
      </c>
      <c r="F6" s="75" t="e">
        <f>ROUND('I-band Data Entry'!J15,3)</f>
        <v>#DIV/0!</v>
      </c>
      <c r="G6">
        <v>0</v>
      </c>
      <c r="H6" t="s">
        <v>1433</v>
      </c>
    </row>
    <row r="7" spans="1:8" ht="12.75">
      <c r="A7">
        <f>ROUNDDOWN(Calculations!A5,0)</f>
        <v>2415018</v>
      </c>
      <c r="B7">
        <f>HOUR('R-band Data Entry'!D16)</f>
        <v>0</v>
      </c>
      <c r="C7">
        <f>MINUTE('R-band Data Entry'!D16)</f>
        <v>0</v>
      </c>
      <c r="D7">
        <f>SECOND('R-band Data Entry'!D16)</f>
        <v>0</v>
      </c>
      <c r="E7" s="75" t="e">
        <f>ROUND('R-band Data Entry'!J16,3)</f>
        <v>#DIV/0!</v>
      </c>
      <c r="F7" s="75" t="e">
        <f>ROUND('R-band Data Entry'!J17,3)</f>
        <v>#DIV/0!</v>
      </c>
      <c r="G7">
        <v>0</v>
      </c>
      <c r="H7" t="s">
        <v>4613</v>
      </c>
    </row>
    <row r="8" spans="1:8" ht="12.75">
      <c r="A8">
        <f>ROUNDDOWN(Calculations!A24,0)</f>
        <v>2415018</v>
      </c>
      <c r="B8">
        <f>HOUR('I-band Data Entry'!D16)</f>
        <v>0</v>
      </c>
      <c r="C8">
        <f>MINUTE('I-band Data Entry'!D16)</f>
        <v>0</v>
      </c>
      <c r="D8">
        <f>SECOND('I-band Data Entry'!D16)</f>
        <v>0</v>
      </c>
      <c r="E8" s="75" t="e">
        <f>ROUND('I-band Data Entry'!J16,3)</f>
        <v>#DIV/0!</v>
      </c>
      <c r="F8" s="75" t="e">
        <f>ROUND('I-band Data Entry'!J17,3)</f>
        <v>#DIV/0!</v>
      </c>
      <c r="G8">
        <v>0</v>
      </c>
      <c r="H8" t="s">
        <v>1434</v>
      </c>
    </row>
    <row r="9" spans="1:8" ht="12.75">
      <c r="A9">
        <f>ROUNDDOWN(Calculations!A6,0)</f>
        <v>2415018</v>
      </c>
      <c r="B9">
        <f>HOUR('R-band Data Entry'!D18)</f>
        <v>0</v>
      </c>
      <c r="C9">
        <f>MINUTE('R-band Data Entry'!D18)</f>
        <v>0</v>
      </c>
      <c r="D9">
        <f>SECOND('R-band Data Entry'!D18)</f>
        <v>0</v>
      </c>
      <c r="E9" s="75" t="e">
        <f>ROUND('R-band Data Entry'!J18,3)</f>
        <v>#DIV/0!</v>
      </c>
      <c r="F9" s="75" t="e">
        <f>ROUND('R-band Data Entry'!J19,3)</f>
        <v>#DIV/0!</v>
      </c>
      <c r="G9">
        <v>0</v>
      </c>
      <c r="H9" t="s">
        <v>4614</v>
      </c>
    </row>
    <row r="10" spans="1:8" ht="12.75">
      <c r="A10">
        <f>ROUNDDOWN(Calculations!A25,0)</f>
        <v>2415018</v>
      </c>
      <c r="B10">
        <f>HOUR('I-band Data Entry'!D18)</f>
        <v>0</v>
      </c>
      <c r="C10">
        <f>MINUTE('I-band Data Entry'!D18)</f>
        <v>0</v>
      </c>
      <c r="D10">
        <f>SECOND('I-band Data Entry'!D18)</f>
        <v>0</v>
      </c>
      <c r="E10" s="75" t="e">
        <f>ROUND('I-band Data Entry'!J18,3)</f>
        <v>#DIV/0!</v>
      </c>
      <c r="F10" s="75" t="e">
        <f>ROUND('I-band Data Entry'!J19,3)</f>
        <v>#DIV/0!</v>
      </c>
      <c r="G10">
        <v>0</v>
      </c>
      <c r="H10" t="s">
        <v>1435</v>
      </c>
    </row>
    <row r="11" spans="1:8" ht="12.75">
      <c r="A11">
        <f>ROUNDDOWN(Calculations!A7,0)</f>
        <v>2415018</v>
      </c>
      <c r="B11">
        <f>HOUR('R-band Data Entry'!D20)</f>
        <v>0</v>
      </c>
      <c r="C11">
        <f>MINUTE('R-band Data Entry'!D20)</f>
        <v>0</v>
      </c>
      <c r="D11">
        <f>SECOND('R-band Data Entry'!D20)</f>
        <v>0</v>
      </c>
      <c r="E11" s="75" t="e">
        <f>ROUND('R-band Data Entry'!J20,3)</f>
        <v>#DIV/0!</v>
      </c>
      <c r="F11" s="75" t="e">
        <f>ROUND('R-band Data Entry'!J21,3)</f>
        <v>#DIV/0!</v>
      </c>
      <c r="G11">
        <v>0</v>
      </c>
      <c r="H11" t="s">
        <v>4615</v>
      </c>
    </row>
    <row r="12" spans="1:8" ht="12.75">
      <c r="A12">
        <f>ROUNDDOWN(Calculations!A26,0)</f>
        <v>2415018</v>
      </c>
      <c r="B12">
        <f>HOUR('I-band Data Entry'!D20)</f>
        <v>0</v>
      </c>
      <c r="C12">
        <f>MINUTE('I-band Data Entry'!D20)</f>
        <v>0</v>
      </c>
      <c r="D12">
        <f>SECOND('I-band Data Entry'!D20)</f>
        <v>0</v>
      </c>
      <c r="E12" s="75" t="e">
        <f>ROUND('I-band Data Entry'!J20,3)</f>
        <v>#DIV/0!</v>
      </c>
      <c r="F12" s="75" t="e">
        <f>ROUND('I-band Data Entry'!J21,3)</f>
        <v>#DIV/0!</v>
      </c>
      <c r="G12">
        <v>0</v>
      </c>
      <c r="H12" t="s">
        <v>1436</v>
      </c>
    </row>
    <row r="13" spans="1:8" ht="12.75">
      <c r="A13">
        <f>ROUNDDOWN(Calculations!A8,0)</f>
        <v>2415018</v>
      </c>
      <c r="B13">
        <f>HOUR('R-band Data Entry'!D22)</f>
        <v>0</v>
      </c>
      <c r="C13">
        <f>MINUTE('R-band Data Entry'!D22)</f>
        <v>0</v>
      </c>
      <c r="D13">
        <f>SECOND('R-band Data Entry'!D22)</f>
        <v>0</v>
      </c>
      <c r="E13" s="75" t="e">
        <f>ROUND('R-band Data Entry'!J22,3)</f>
        <v>#DIV/0!</v>
      </c>
      <c r="F13" s="75" t="e">
        <f>ROUND('R-band Data Entry'!J23,3)</f>
        <v>#DIV/0!</v>
      </c>
      <c r="G13">
        <v>0</v>
      </c>
      <c r="H13" t="s">
        <v>4616</v>
      </c>
    </row>
    <row r="14" spans="1:8" ht="12.75">
      <c r="A14">
        <f>ROUNDDOWN(Calculations!A27,0)</f>
        <v>2415018</v>
      </c>
      <c r="B14">
        <f>HOUR('I-band Data Entry'!D22)</f>
        <v>0</v>
      </c>
      <c r="C14">
        <f>MINUTE('I-band Data Entry'!D22)</f>
        <v>0</v>
      </c>
      <c r="D14">
        <f>SECOND('I-band Data Entry'!D22)</f>
        <v>0</v>
      </c>
      <c r="E14" s="75" t="e">
        <f>ROUND('I-band Data Entry'!J22,3)</f>
        <v>#DIV/0!</v>
      </c>
      <c r="F14" s="75" t="e">
        <f>ROUND('I-band Data Entry'!J23,3)</f>
        <v>#DIV/0!</v>
      </c>
      <c r="G14">
        <v>0</v>
      </c>
      <c r="H14" t="s">
        <v>1437</v>
      </c>
    </row>
    <row r="15" spans="1:8" ht="12.75">
      <c r="A15">
        <f>ROUNDDOWN(Calculations!A9,0)</f>
        <v>2415018</v>
      </c>
      <c r="B15">
        <f>HOUR('R-band Data Entry'!D24)</f>
        <v>0</v>
      </c>
      <c r="C15">
        <f>MINUTE('R-band Data Entry'!D24)</f>
        <v>0</v>
      </c>
      <c r="D15">
        <f>SECOND('R-band Data Entry'!D24)</f>
        <v>0</v>
      </c>
      <c r="E15" s="75" t="e">
        <f>ROUND('R-band Data Entry'!J24,3)</f>
        <v>#DIV/0!</v>
      </c>
      <c r="F15" s="75" t="e">
        <f>ROUND('R-band Data Entry'!J25,3)</f>
        <v>#DIV/0!</v>
      </c>
      <c r="G15">
        <v>0</v>
      </c>
      <c r="H15" t="s">
        <v>4617</v>
      </c>
    </row>
    <row r="16" spans="1:8" ht="12.75">
      <c r="A16">
        <f>ROUNDDOWN(Calculations!A28,0)</f>
        <v>2415018</v>
      </c>
      <c r="B16">
        <f>HOUR('I-band Data Entry'!D24)</f>
        <v>0</v>
      </c>
      <c r="C16">
        <f>MINUTE('I-band Data Entry'!D24)</f>
        <v>0</v>
      </c>
      <c r="D16">
        <f>SECOND('I-band Data Entry'!D24)</f>
        <v>0</v>
      </c>
      <c r="E16" s="75" t="e">
        <f>ROUND('I-band Data Entry'!J24,3)</f>
        <v>#DIV/0!</v>
      </c>
      <c r="F16" s="75" t="e">
        <f>ROUND('I-band Data Entry'!J25,3)</f>
        <v>#DIV/0!</v>
      </c>
      <c r="G16">
        <v>0</v>
      </c>
      <c r="H16" t="s">
        <v>1438</v>
      </c>
    </row>
    <row r="17" spans="1:8" ht="12.75">
      <c r="A17">
        <f>ROUNDDOWN(Calculations!A10,0)</f>
        <v>2415018</v>
      </c>
      <c r="B17">
        <f>HOUR('R-band Data Entry'!D26)</f>
        <v>0</v>
      </c>
      <c r="C17">
        <f>MINUTE('R-band Data Entry'!D26)</f>
        <v>0</v>
      </c>
      <c r="D17">
        <f>SECOND('R-band Data Entry'!D26)</f>
        <v>0</v>
      </c>
      <c r="E17" s="75" t="e">
        <f>ROUND('R-band Data Entry'!J26,3)</f>
        <v>#DIV/0!</v>
      </c>
      <c r="F17" s="75" t="e">
        <f>ROUND('R-band Data Entry'!J27,3)</f>
        <v>#DIV/0!</v>
      </c>
      <c r="G17">
        <v>0</v>
      </c>
      <c r="H17" t="s">
        <v>4618</v>
      </c>
    </row>
    <row r="18" spans="1:8" ht="12.75">
      <c r="A18">
        <f>ROUNDDOWN(Calculations!A29,0)</f>
        <v>2415018</v>
      </c>
      <c r="B18">
        <f>HOUR('I-band Data Entry'!D26)</f>
        <v>0</v>
      </c>
      <c r="C18">
        <f>MINUTE('I-band Data Entry'!D26)</f>
        <v>0</v>
      </c>
      <c r="D18">
        <f>SECOND('I-band Data Entry'!D26)</f>
        <v>0</v>
      </c>
      <c r="E18" s="75" t="e">
        <f>ROUND('I-band Data Entry'!J26,3)</f>
        <v>#DIV/0!</v>
      </c>
      <c r="F18" s="75" t="e">
        <f>ROUND('I-band Data Entry'!J27,3)</f>
        <v>#DIV/0!</v>
      </c>
      <c r="G18">
        <v>0</v>
      </c>
      <c r="H18" t="s">
        <v>1439</v>
      </c>
    </row>
  </sheetData>
  <sheetProtection/>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B3158"/>
  <sheetViews>
    <sheetView zoomScalePageLayoutView="0" workbookViewId="0" topLeftCell="A1">
      <pane ySplit="1" topLeftCell="A3123" activePane="bottomLeft" state="frozen"/>
      <selection pane="topLeft" activeCell="A1" sqref="A1"/>
      <selection pane="bottomLeft" activeCell="A3146" sqref="A3146:B3158"/>
    </sheetView>
  </sheetViews>
  <sheetFormatPr defaultColWidth="11.421875" defaultRowHeight="12.75"/>
  <cols>
    <col min="1" max="1" width="12.7109375" style="0" bestFit="1" customWidth="1"/>
    <col min="2" max="2" width="28.28125" style="0" bestFit="1" customWidth="1"/>
  </cols>
  <sheetData>
    <row r="1" spans="1:2" ht="12.75">
      <c r="A1" s="85" t="s">
        <v>1577</v>
      </c>
      <c r="B1" s="85" t="s">
        <v>1578</v>
      </c>
    </row>
    <row r="2" spans="1:2" ht="13.5" customHeight="1">
      <c r="A2" t="s">
        <v>1589</v>
      </c>
      <c r="B2" s="86" t="s">
        <v>1589</v>
      </c>
    </row>
    <row r="3" spans="1:2" ht="12.75">
      <c r="A3" t="s">
        <v>1589</v>
      </c>
      <c r="B3" t="s">
        <v>1579</v>
      </c>
    </row>
    <row r="4" spans="1:2" ht="12.75">
      <c r="A4" t="s">
        <v>1589</v>
      </c>
      <c r="B4" t="s">
        <v>1580</v>
      </c>
    </row>
    <row r="5" spans="1:2" ht="12.75">
      <c r="A5" t="s">
        <v>1589</v>
      </c>
      <c r="B5" t="s">
        <v>1581</v>
      </c>
    </row>
    <row r="6" spans="1:2" ht="12.75">
      <c r="A6" t="s">
        <v>1589</v>
      </c>
      <c r="B6" t="s">
        <v>1582</v>
      </c>
    </row>
    <row r="7" spans="1:2" ht="12.75">
      <c r="A7" t="s">
        <v>1589</v>
      </c>
      <c r="B7" t="s">
        <v>1583</v>
      </c>
    </row>
    <row r="8" spans="1:2" ht="12.75">
      <c r="A8" t="s">
        <v>1589</v>
      </c>
      <c r="B8" t="s">
        <v>1584</v>
      </c>
    </row>
    <row r="9" spans="1:2" ht="12.75">
      <c r="A9" t="s">
        <v>1589</v>
      </c>
      <c r="B9" t="s">
        <v>1585</v>
      </c>
    </row>
    <row r="10" spans="1:2" ht="12.75">
      <c r="A10" t="s">
        <v>1589</v>
      </c>
      <c r="B10" t="s">
        <v>1586</v>
      </c>
    </row>
    <row r="11" spans="1:2" ht="12.75">
      <c r="A11" t="s">
        <v>1589</v>
      </c>
      <c r="B11" t="s">
        <v>1587</v>
      </c>
    </row>
    <row r="12" spans="1:2" ht="12.75">
      <c r="A12" t="s">
        <v>1589</v>
      </c>
      <c r="B12" t="s">
        <v>1588</v>
      </c>
    </row>
    <row r="13" spans="1:2" ht="12.75">
      <c r="A13" t="s">
        <v>1590</v>
      </c>
      <c r="B13" t="s">
        <v>1590</v>
      </c>
    </row>
    <row r="14" spans="1:2" ht="12.75">
      <c r="A14" t="s">
        <v>1590</v>
      </c>
      <c r="B14" t="s">
        <v>1591</v>
      </c>
    </row>
    <row r="15" spans="1:2" ht="12.75">
      <c r="A15" t="s">
        <v>1590</v>
      </c>
      <c r="B15" t="s">
        <v>1592</v>
      </c>
    </row>
    <row r="16" spans="1:2" ht="12.75">
      <c r="A16" t="s">
        <v>1590</v>
      </c>
      <c r="B16" t="s">
        <v>1593</v>
      </c>
    </row>
    <row r="17" spans="1:2" ht="12.75">
      <c r="A17" t="s">
        <v>1590</v>
      </c>
      <c r="B17" t="s">
        <v>1594</v>
      </c>
    </row>
    <row r="18" spans="1:2" ht="12.75">
      <c r="A18" t="s">
        <v>1590</v>
      </c>
      <c r="B18" t="s">
        <v>1595</v>
      </c>
    </row>
    <row r="19" spans="1:2" ht="12.75">
      <c r="A19" t="s">
        <v>1590</v>
      </c>
      <c r="B19" t="s">
        <v>1596</v>
      </c>
    </row>
    <row r="20" spans="1:2" ht="12.75">
      <c r="A20" t="s">
        <v>1590</v>
      </c>
      <c r="B20" t="s">
        <v>1597</v>
      </c>
    </row>
    <row r="21" spans="1:2" ht="12.75">
      <c r="A21" t="s">
        <v>1590</v>
      </c>
      <c r="B21" t="s">
        <v>1598</v>
      </c>
    </row>
    <row r="22" spans="1:2" ht="12.75">
      <c r="A22" t="s">
        <v>1590</v>
      </c>
      <c r="B22" t="s">
        <v>1599</v>
      </c>
    </row>
    <row r="23" spans="1:2" ht="12.75">
      <c r="A23" t="s">
        <v>1590</v>
      </c>
      <c r="B23" t="s">
        <v>1600</v>
      </c>
    </row>
    <row r="24" spans="1:2" ht="12.75">
      <c r="A24" t="s">
        <v>1601</v>
      </c>
      <c r="B24" t="s">
        <v>1601</v>
      </c>
    </row>
    <row r="25" spans="1:2" ht="12.75">
      <c r="A25" t="s">
        <v>1601</v>
      </c>
      <c r="B25" t="s">
        <v>1602</v>
      </c>
    </row>
    <row r="26" spans="1:2" ht="12.75">
      <c r="A26" t="s">
        <v>1601</v>
      </c>
      <c r="B26" t="s">
        <v>1603</v>
      </c>
    </row>
    <row r="27" spans="1:2" ht="12.75">
      <c r="A27" t="s">
        <v>1601</v>
      </c>
      <c r="B27" t="s">
        <v>1604</v>
      </c>
    </row>
    <row r="28" spans="1:2" ht="12.75">
      <c r="A28" t="s">
        <v>1601</v>
      </c>
      <c r="B28" t="s">
        <v>1605</v>
      </c>
    </row>
    <row r="29" spans="1:2" ht="12.75">
      <c r="A29" t="s">
        <v>1601</v>
      </c>
      <c r="B29" t="s">
        <v>1606</v>
      </c>
    </row>
    <row r="30" spans="1:2" ht="12.75">
      <c r="A30" t="s">
        <v>1601</v>
      </c>
      <c r="B30" t="s">
        <v>1607</v>
      </c>
    </row>
    <row r="31" spans="1:2" ht="12.75">
      <c r="A31" t="s">
        <v>1601</v>
      </c>
      <c r="B31" t="s">
        <v>1608</v>
      </c>
    </row>
    <row r="32" spans="1:2" ht="12.75">
      <c r="A32" t="s">
        <v>1601</v>
      </c>
      <c r="B32" t="s">
        <v>1609</v>
      </c>
    </row>
    <row r="33" spans="1:2" ht="12.75">
      <c r="A33" t="s">
        <v>1601</v>
      </c>
      <c r="B33" t="s">
        <v>1610</v>
      </c>
    </row>
    <row r="34" spans="1:2" ht="12.75">
      <c r="A34" t="s">
        <v>1611</v>
      </c>
      <c r="B34" t="s">
        <v>1611</v>
      </c>
    </row>
    <row r="35" spans="1:2" ht="12.75">
      <c r="A35" t="s">
        <v>1611</v>
      </c>
      <c r="B35" t="s">
        <v>1612</v>
      </c>
    </row>
    <row r="36" spans="1:2" ht="12.75">
      <c r="A36" t="s">
        <v>1611</v>
      </c>
      <c r="B36" t="s">
        <v>1613</v>
      </c>
    </row>
    <row r="37" spans="1:2" ht="12.75">
      <c r="A37" t="s">
        <v>1611</v>
      </c>
      <c r="B37" t="s">
        <v>1614</v>
      </c>
    </row>
    <row r="38" spans="1:2" ht="12.75">
      <c r="A38" t="s">
        <v>1611</v>
      </c>
      <c r="B38" t="s">
        <v>1615</v>
      </c>
    </row>
    <row r="39" spans="1:2" ht="12.75">
      <c r="A39" t="s">
        <v>1611</v>
      </c>
      <c r="B39" t="s">
        <v>1616</v>
      </c>
    </row>
    <row r="40" spans="1:2" ht="12.75">
      <c r="A40" t="s">
        <v>1611</v>
      </c>
      <c r="B40" t="s">
        <v>1617</v>
      </c>
    </row>
    <row r="41" spans="1:2" ht="12.75">
      <c r="A41" t="s">
        <v>1611</v>
      </c>
      <c r="B41" t="s">
        <v>1618</v>
      </c>
    </row>
    <row r="42" spans="1:2" ht="12.75">
      <c r="A42" t="s">
        <v>1611</v>
      </c>
      <c r="B42" t="s">
        <v>1619</v>
      </c>
    </row>
    <row r="43" spans="1:2" ht="12.75">
      <c r="A43" t="s">
        <v>1611</v>
      </c>
      <c r="B43" t="s">
        <v>1620</v>
      </c>
    </row>
    <row r="44" spans="1:2" ht="12.75">
      <c r="A44" t="s">
        <v>1611</v>
      </c>
      <c r="B44" t="s">
        <v>1621</v>
      </c>
    </row>
    <row r="45" spans="1:2" ht="12.75">
      <c r="A45" t="s">
        <v>1622</v>
      </c>
      <c r="B45" t="s">
        <v>1622</v>
      </c>
    </row>
    <row r="46" spans="1:2" ht="12.75">
      <c r="A46" t="s">
        <v>1622</v>
      </c>
      <c r="B46" t="s">
        <v>1623</v>
      </c>
    </row>
    <row r="47" spans="1:2" ht="12.75">
      <c r="A47" t="s">
        <v>1622</v>
      </c>
      <c r="B47" t="s">
        <v>1624</v>
      </c>
    </row>
    <row r="48" spans="1:2" ht="12.75">
      <c r="A48" t="s">
        <v>1622</v>
      </c>
      <c r="B48" t="s">
        <v>1625</v>
      </c>
    </row>
    <row r="49" spans="1:2" ht="12.75">
      <c r="A49" t="s">
        <v>1622</v>
      </c>
      <c r="B49" t="s">
        <v>1626</v>
      </c>
    </row>
    <row r="50" spans="1:2" ht="12.75">
      <c r="A50" t="s">
        <v>1622</v>
      </c>
      <c r="B50" t="s">
        <v>1627</v>
      </c>
    </row>
    <row r="51" spans="1:2" ht="12.75">
      <c r="A51" t="s">
        <v>1622</v>
      </c>
      <c r="B51" t="s">
        <v>1628</v>
      </c>
    </row>
    <row r="52" spans="1:2" ht="12.75">
      <c r="A52" t="s">
        <v>1622</v>
      </c>
      <c r="B52" t="s">
        <v>1629</v>
      </c>
    </row>
    <row r="53" spans="1:2" ht="12.75">
      <c r="A53" t="s">
        <v>1622</v>
      </c>
      <c r="B53" t="s">
        <v>1630</v>
      </c>
    </row>
    <row r="54" spans="1:2" ht="12.75">
      <c r="A54" t="s">
        <v>1631</v>
      </c>
      <c r="B54" t="s">
        <v>1631</v>
      </c>
    </row>
    <row r="55" spans="1:2" ht="12.75">
      <c r="A55" t="s">
        <v>1631</v>
      </c>
      <c r="B55" t="s">
        <v>1632</v>
      </c>
    </row>
    <row r="56" spans="1:2" ht="12.75">
      <c r="A56" t="s">
        <v>1631</v>
      </c>
      <c r="B56" t="s">
        <v>1633</v>
      </c>
    </row>
    <row r="57" spans="1:2" ht="12.75">
      <c r="A57" t="s">
        <v>1631</v>
      </c>
      <c r="B57" t="s">
        <v>1634</v>
      </c>
    </row>
    <row r="58" spans="1:2" ht="12.75">
      <c r="A58" t="s">
        <v>1631</v>
      </c>
      <c r="B58" t="s">
        <v>1635</v>
      </c>
    </row>
    <row r="59" spans="1:2" ht="12.75">
      <c r="A59" t="s">
        <v>1631</v>
      </c>
      <c r="B59" t="s">
        <v>1636</v>
      </c>
    </row>
    <row r="60" spans="1:2" ht="12.75">
      <c r="A60" t="s">
        <v>1631</v>
      </c>
      <c r="B60" t="s">
        <v>1637</v>
      </c>
    </row>
    <row r="61" spans="1:2" ht="12.75">
      <c r="A61" t="s">
        <v>1631</v>
      </c>
      <c r="B61" t="s">
        <v>1638</v>
      </c>
    </row>
    <row r="62" spans="1:2" ht="12.75">
      <c r="A62" t="s">
        <v>1631</v>
      </c>
      <c r="B62" t="s">
        <v>1639</v>
      </c>
    </row>
    <row r="63" spans="1:2" ht="12.75">
      <c r="A63" t="s">
        <v>1631</v>
      </c>
      <c r="B63" t="s">
        <v>1640</v>
      </c>
    </row>
    <row r="64" spans="1:2" ht="12.75">
      <c r="A64" t="s">
        <v>1631</v>
      </c>
      <c r="B64" t="s">
        <v>1641</v>
      </c>
    </row>
    <row r="65" spans="1:2" ht="12.75">
      <c r="A65" t="s">
        <v>1642</v>
      </c>
      <c r="B65" t="s">
        <v>1642</v>
      </c>
    </row>
    <row r="66" spans="1:2" ht="12.75">
      <c r="A66" t="s">
        <v>1642</v>
      </c>
      <c r="B66" t="s">
        <v>1643</v>
      </c>
    </row>
    <row r="67" spans="1:2" ht="12.75">
      <c r="A67" t="s">
        <v>1642</v>
      </c>
      <c r="B67" t="s">
        <v>1644</v>
      </c>
    </row>
    <row r="68" spans="1:2" ht="12.75">
      <c r="A68" t="s">
        <v>1642</v>
      </c>
      <c r="B68" t="s">
        <v>1645</v>
      </c>
    </row>
    <row r="69" spans="1:2" ht="12.75">
      <c r="A69" t="s">
        <v>1642</v>
      </c>
      <c r="B69" t="s">
        <v>1646</v>
      </c>
    </row>
    <row r="70" spans="1:2" ht="12.75">
      <c r="A70" t="s">
        <v>1642</v>
      </c>
      <c r="B70" t="s">
        <v>1647</v>
      </c>
    </row>
    <row r="71" spans="1:2" ht="12.75">
      <c r="A71" t="s">
        <v>1642</v>
      </c>
      <c r="B71" t="s">
        <v>1648</v>
      </c>
    </row>
    <row r="72" spans="1:2" ht="12.75">
      <c r="A72" t="s">
        <v>1642</v>
      </c>
      <c r="B72" t="s">
        <v>1649</v>
      </c>
    </row>
    <row r="73" spans="1:2" ht="12.75">
      <c r="A73" t="s">
        <v>1642</v>
      </c>
      <c r="B73" t="s">
        <v>1650</v>
      </c>
    </row>
    <row r="74" spans="1:2" ht="12.75">
      <c r="A74" t="s">
        <v>1642</v>
      </c>
      <c r="B74" t="s">
        <v>1651</v>
      </c>
    </row>
    <row r="75" spans="1:2" ht="12.75">
      <c r="A75" t="s">
        <v>1652</v>
      </c>
      <c r="B75" t="s">
        <v>1652</v>
      </c>
    </row>
    <row r="76" spans="1:2" ht="12.75">
      <c r="A76" t="s">
        <v>1652</v>
      </c>
      <c r="B76" t="s">
        <v>1653</v>
      </c>
    </row>
    <row r="77" spans="1:2" ht="12.75">
      <c r="A77" t="s">
        <v>1652</v>
      </c>
      <c r="B77" t="s">
        <v>1654</v>
      </c>
    </row>
    <row r="78" spans="1:2" ht="12.75">
      <c r="A78" t="s">
        <v>1652</v>
      </c>
      <c r="B78" t="s">
        <v>1655</v>
      </c>
    </row>
    <row r="79" spans="1:2" ht="12.75">
      <c r="A79" t="s">
        <v>1652</v>
      </c>
      <c r="B79" t="s">
        <v>1656</v>
      </c>
    </row>
    <row r="80" spans="1:2" ht="12.75">
      <c r="A80" t="s">
        <v>1652</v>
      </c>
      <c r="B80" t="s">
        <v>1657</v>
      </c>
    </row>
    <row r="81" spans="1:2" ht="12.75">
      <c r="A81" t="s">
        <v>1652</v>
      </c>
      <c r="B81" t="s">
        <v>1658</v>
      </c>
    </row>
    <row r="82" spans="1:2" ht="12.75">
      <c r="A82" t="s">
        <v>1652</v>
      </c>
      <c r="B82" t="s">
        <v>1659</v>
      </c>
    </row>
    <row r="83" spans="1:2" ht="12.75">
      <c r="A83" t="s">
        <v>1652</v>
      </c>
      <c r="B83" t="s">
        <v>1660</v>
      </c>
    </row>
    <row r="84" spans="1:2" ht="12.75">
      <c r="A84" t="s">
        <v>1652</v>
      </c>
      <c r="B84" s="87" t="s">
        <v>1661</v>
      </c>
    </row>
    <row r="85" spans="1:2" ht="12.75">
      <c r="A85" t="s">
        <v>1652</v>
      </c>
      <c r="B85" t="s">
        <v>1662</v>
      </c>
    </row>
    <row r="86" spans="1:2" ht="12.75">
      <c r="A86" t="s">
        <v>1652</v>
      </c>
      <c r="B86" t="s">
        <v>1663</v>
      </c>
    </row>
    <row r="87" spans="1:2" ht="12.75">
      <c r="A87" t="s">
        <v>1664</v>
      </c>
      <c r="B87" t="s">
        <v>1664</v>
      </c>
    </row>
    <row r="88" spans="1:2" ht="12.75">
      <c r="A88" t="s">
        <v>1664</v>
      </c>
      <c r="B88" t="s">
        <v>1665</v>
      </c>
    </row>
    <row r="89" spans="1:2" ht="12.75">
      <c r="A89" t="s">
        <v>1664</v>
      </c>
      <c r="B89" t="s">
        <v>1666</v>
      </c>
    </row>
    <row r="90" spans="1:2" ht="12.75">
      <c r="A90" t="s">
        <v>1664</v>
      </c>
      <c r="B90" t="s">
        <v>1667</v>
      </c>
    </row>
    <row r="91" spans="1:2" ht="12.75">
      <c r="A91" t="s">
        <v>1664</v>
      </c>
      <c r="B91" t="s">
        <v>1668</v>
      </c>
    </row>
    <row r="92" spans="1:2" ht="12.75">
      <c r="A92" t="s">
        <v>1664</v>
      </c>
      <c r="B92" t="s">
        <v>1669</v>
      </c>
    </row>
    <row r="93" spans="1:2" ht="12.75">
      <c r="A93" t="s">
        <v>1664</v>
      </c>
      <c r="B93" t="s">
        <v>1670</v>
      </c>
    </row>
    <row r="94" spans="1:2" ht="12.75">
      <c r="A94" t="s">
        <v>1664</v>
      </c>
      <c r="B94" t="s">
        <v>1671</v>
      </c>
    </row>
    <row r="95" spans="1:2" ht="12.75">
      <c r="A95" t="s">
        <v>1664</v>
      </c>
      <c r="B95" t="s">
        <v>1672</v>
      </c>
    </row>
    <row r="96" spans="1:2" ht="12.75">
      <c r="A96" t="s">
        <v>1664</v>
      </c>
      <c r="B96" t="s">
        <v>1673</v>
      </c>
    </row>
    <row r="97" spans="1:2" ht="12.75">
      <c r="A97" t="s">
        <v>1664</v>
      </c>
      <c r="B97" t="s">
        <v>1674</v>
      </c>
    </row>
    <row r="98" spans="1:2" ht="12.75">
      <c r="A98" t="s">
        <v>1664</v>
      </c>
      <c r="B98" t="s">
        <v>1675</v>
      </c>
    </row>
    <row r="99" spans="1:2" ht="12.75">
      <c r="A99" t="s">
        <v>1676</v>
      </c>
      <c r="B99" t="s">
        <v>1676</v>
      </c>
    </row>
    <row r="100" spans="1:2" ht="12.75">
      <c r="A100" t="s">
        <v>1676</v>
      </c>
      <c r="B100" t="s">
        <v>1677</v>
      </c>
    </row>
    <row r="101" spans="1:2" ht="12.75">
      <c r="A101" t="s">
        <v>1676</v>
      </c>
      <c r="B101" t="s">
        <v>1678</v>
      </c>
    </row>
    <row r="102" spans="1:2" ht="12.75">
      <c r="A102" t="s">
        <v>1676</v>
      </c>
      <c r="B102" t="s">
        <v>1679</v>
      </c>
    </row>
    <row r="103" spans="1:2" ht="12.75">
      <c r="A103" t="s">
        <v>1676</v>
      </c>
      <c r="B103" t="s">
        <v>1680</v>
      </c>
    </row>
    <row r="104" spans="1:2" ht="12.75">
      <c r="A104" t="s">
        <v>1676</v>
      </c>
      <c r="B104" t="s">
        <v>1681</v>
      </c>
    </row>
    <row r="105" spans="1:2" ht="12.75">
      <c r="A105" t="s">
        <v>1676</v>
      </c>
      <c r="B105" t="s">
        <v>1682</v>
      </c>
    </row>
    <row r="106" spans="1:2" ht="12.75">
      <c r="A106" t="s">
        <v>1676</v>
      </c>
      <c r="B106" t="s">
        <v>1683</v>
      </c>
    </row>
    <row r="107" spans="1:2" ht="12.75">
      <c r="A107" t="s">
        <v>55</v>
      </c>
      <c r="B107" t="s">
        <v>55</v>
      </c>
    </row>
    <row r="108" spans="1:2" ht="12.75">
      <c r="A108" t="s">
        <v>55</v>
      </c>
      <c r="B108" t="s">
        <v>1684</v>
      </c>
    </row>
    <row r="109" spans="1:2" ht="12.75">
      <c r="A109" t="s">
        <v>55</v>
      </c>
      <c r="B109" t="s">
        <v>1685</v>
      </c>
    </row>
    <row r="110" spans="1:2" ht="12.75">
      <c r="A110" t="s">
        <v>55</v>
      </c>
      <c r="B110" t="s">
        <v>1686</v>
      </c>
    </row>
    <row r="111" spans="1:2" ht="12.75">
      <c r="A111" t="s">
        <v>55</v>
      </c>
      <c r="B111" t="s">
        <v>1687</v>
      </c>
    </row>
    <row r="112" spans="1:2" ht="12.75">
      <c r="A112" t="s">
        <v>55</v>
      </c>
      <c r="B112" t="s">
        <v>1698</v>
      </c>
    </row>
    <row r="113" spans="1:2" ht="12.75">
      <c r="A113" t="s">
        <v>55</v>
      </c>
      <c r="B113" t="s">
        <v>1688</v>
      </c>
    </row>
    <row r="114" spans="1:2" ht="12.75">
      <c r="A114" t="s">
        <v>55</v>
      </c>
      <c r="B114" t="s">
        <v>1689</v>
      </c>
    </row>
    <row r="115" spans="1:2" ht="12.75">
      <c r="A115" t="s">
        <v>55</v>
      </c>
      <c r="B115" t="s">
        <v>1690</v>
      </c>
    </row>
    <row r="116" spans="1:2" ht="12.75">
      <c r="A116" t="s">
        <v>55</v>
      </c>
      <c r="B116" t="s">
        <v>1691</v>
      </c>
    </row>
    <row r="117" spans="1:2" ht="12.75">
      <c r="A117" t="s">
        <v>55</v>
      </c>
      <c r="B117" t="s">
        <v>1692</v>
      </c>
    </row>
    <row r="118" spans="1:2" ht="12.75">
      <c r="A118" t="s">
        <v>55</v>
      </c>
      <c r="B118" t="s">
        <v>1693</v>
      </c>
    </row>
    <row r="119" spans="1:2" ht="12.75" customHeight="1">
      <c r="A119" t="s">
        <v>55</v>
      </c>
      <c r="B119" s="87" t="s">
        <v>55</v>
      </c>
    </row>
    <row r="120" spans="1:2" ht="12.75">
      <c r="A120" t="s">
        <v>55</v>
      </c>
      <c r="B120" t="s">
        <v>1694</v>
      </c>
    </row>
    <row r="121" spans="1:2" ht="12.75">
      <c r="A121" t="s">
        <v>55</v>
      </c>
      <c r="B121" t="s">
        <v>1695</v>
      </c>
    </row>
    <row r="122" spans="1:2" ht="12.75">
      <c r="A122" t="s">
        <v>55</v>
      </c>
      <c r="B122" t="s">
        <v>1696</v>
      </c>
    </row>
    <row r="123" spans="1:2" ht="12.75">
      <c r="A123" t="s">
        <v>55</v>
      </c>
      <c r="B123" t="s">
        <v>1697</v>
      </c>
    </row>
    <row r="124" spans="1:2" ht="12.75">
      <c r="A124" t="s">
        <v>56</v>
      </c>
      <c r="B124" t="s">
        <v>56</v>
      </c>
    </row>
    <row r="125" spans="1:2" ht="12.75">
      <c r="A125" t="s">
        <v>56</v>
      </c>
      <c r="B125" t="s">
        <v>1699</v>
      </c>
    </row>
    <row r="126" spans="1:2" ht="12.75">
      <c r="A126" t="s">
        <v>56</v>
      </c>
      <c r="B126" t="s">
        <v>1700</v>
      </c>
    </row>
    <row r="127" spans="1:2" ht="12.75">
      <c r="A127" t="s">
        <v>56</v>
      </c>
      <c r="B127" t="s">
        <v>1701</v>
      </c>
    </row>
    <row r="128" spans="1:2" ht="12.75">
      <c r="A128" t="s">
        <v>56</v>
      </c>
      <c r="B128" t="s">
        <v>1702</v>
      </c>
    </row>
    <row r="129" spans="1:2" ht="12.75">
      <c r="A129" t="s">
        <v>56</v>
      </c>
      <c r="B129" t="s">
        <v>1703</v>
      </c>
    </row>
    <row r="130" spans="1:2" ht="12.75">
      <c r="A130" t="s">
        <v>56</v>
      </c>
      <c r="B130" t="s">
        <v>1704</v>
      </c>
    </row>
    <row r="131" spans="1:2" ht="12.75" customHeight="1">
      <c r="A131" t="s">
        <v>56</v>
      </c>
      <c r="B131" t="s">
        <v>1705</v>
      </c>
    </row>
    <row r="132" spans="1:2" ht="12.75">
      <c r="A132" t="s">
        <v>56</v>
      </c>
      <c r="B132" t="s">
        <v>1706</v>
      </c>
    </row>
    <row r="133" spans="1:2" ht="12.75">
      <c r="A133" t="s">
        <v>56</v>
      </c>
      <c r="B133" t="s">
        <v>1707</v>
      </c>
    </row>
    <row r="134" spans="1:2" ht="12.75">
      <c r="A134" t="s">
        <v>56</v>
      </c>
      <c r="B134" t="s">
        <v>1708</v>
      </c>
    </row>
    <row r="135" spans="1:2" ht="12.75">
      <c r="A135" t="s">
        <v>56</v>
      </c>
      <c r="B135" t="s">
        <v>1709</v>
      </c>
    </row>
    <row r="136" spans="1:2" ht="12.75">
      <c r="A136" t="s">
        <v>56</v>
      </c>
      <c r="B136" t="s">
        <v>1710</v>
      </c>
    </row>
    <row r="137" spans="1:2" ht="12.75">
      <c r="A137" t="s">
        <v>1711</v>
      </c>
      <c r="B137" t="s">
        <v>1711</v>
      </c>
    </row>
    <row r="138" spans="1:2" ht="12.75">
      <c r="A138" t="s">
        <v>1711</v>
      </c>
      <c r="B138" t="s">
        <v>1712</v>
      </c>
    </row>
    <row r="139" spans="1:2" ht="12.75" customHeight="1">
      <c r="A139" t="s">
        <v>1711</v>
      </c>
      <c r="B139" t="s">
        <v>1713</v>
      </c>
    </row>
    <row r="140" spans="1:2" ht="12.75">
      <c r="A140" t="s">
        <v>1711</v>
      </c>
      <c r="B140" t="s">
        <v>1714</v>
      </c>
    </row>
    <row r="141" spans="1:2" ht="12.75">
      <c r="A141" t="s">
        <v>1711</v>
      </c>
      <c r="B141" t="s">
        <v>1715</v>
      </c>
    </row>
    <row r="142" spans="1:2" ht="12.75">
      <c r="A142" t="s">
        <v>1711</v>
      </c>
      <c r="B142" t="s">
        <v>1716</v>
      </c>
    </row>
    <row r="143" spans="1:2" ht="12.75">
      <c r="A143" t="s">
        <v>1711</v>
      </c>
      <c r="B143" t="s">
        <v>1717</v>
      </c>
    </row>
    <row r="144" spans="1:2" ht="12.75">
      <c r="A144" t="s">
        <v>1711</v>
      </c>
      <c r="B144" t="s">
        <v>1718</v>
      </c>
    </row>
    <row r="145" spans="1:2" ht="12.75">
      <c r="A145" t="s">
        <v>1719</v>
      </c>
      <c r="B145" t="s">
        <v>1719</v>
      </c>
    </row>
    <row r="146" spans="1:2" ht="12.75">
      <c r="A146" t="s">
        <v>1719</v>
      </c>
      <c r="B146" t="s">
        <v>1720</v>
      </c>
    </row>
    <row r="147" spans="1:2" ht="12.75">
      <c r="A147" t="s">
        <v>1719</v>
      </c>
      <c r="B147" t="s">
        <v>1758</v>
      </c>
    </row>
    <row r="148" spans="1:2" ht="12.75">
      <c r="A148" t="s">
        <v>1719</v>
      </c>
      <c r="B148" t="s">
        <v>1721</v>
      </c>
    </row>
    <row r="149" spans="1:2" ht="12.75">
      <c r="A149" t="s">
        <v>1719</v>
      </c>
      <c r="B149" t="s">
        <v>1722</v>
      </c>
    </row>
    <row r="150" spans="1:2" ht="12.75">
      <c r="A150" t="s">
        <v>1719</v>
      </c>
      <c r="B150" t="s">
        <v>1723</v>
      </c>
    </row>
    <row r="151" spans="1:2" ht="12.75">
      <c r="A151" t="s">
        <v>1719</v>
      </c>
      <c r="B151" t="s">
        <v>1724</v>
      </c>
    </row>
    <row r="152" spans="1:2" ht="12.75">
      <c r="A152" t="s">
        <v>1719</v>
      </c>
      <c r="B152" t="s">
        <v>1725</v>
      </c>
    </row>
    <row r="153" spans="1:2" ht="12.75">
      <c r="A153" t="s">
        <v>1719</v>
      </c>
      <c r="B153" t="s">
        <v>1726</v>
      </c>
    </row>
    <row r="154" spans="1:2" ht="12.75">
      <c r="A154" t="s">
        <v>1719</v>
      </c>
      <c r="B154" t="s">
        <v>1720</v>
      </c>
    </row>
    <row r="155" spans="1:2" ht="12.75">
      <c r="A155" t="s">
        <v>1719</v>
      </c>
      <c r="B155" t="s">
        <v>1727</v>
      </c>
    </row>
    <row r="156" spans="1:2" ht="12.75">
      <c r="A156" t="s">
        <v>1719</v>
      </c>
      <c r="B156" t="s">
        <v>1728</v>
      </c>
    </row>
    <row r="157" spans="1:2" ht="12.75">
      <c r="A157" t="s">
        <v>1719</v>
      </c>
      <c r="B157" t="s">
        <v>1729</v>
      </c>
    </row>
    <row r="158" spans="1:2" ht="12.75">
      <c r="A158" t="s">
        <v>1719</v>
      </c>
      <c r="B158" t="s">
        <v>1730</v>
      </c>
    </row>
    <row r="159" spans="1:2" ht="12.75">
      <c r="A159" t="s">
        <v>1719</v>
      </c>
      <c r="B159" t="s">
        <v>1731</v>
      </c>
    </row>
    <row r="160" spans="1:2" ht="12.75">
      <c r="A160" t="s">
        <v>1719</v>
      </c>
      <c r="B160" t="s">
        <v>1732</v>
      </c>
    </row>
    <row r="161" spans="1:2" ht="12.75">
      <c r="A161" t="s">
        <v>1719</v>
      </c>
      <c r="B161" t="s">
        <v>1733</v>
      </c>
    </row>
    <row r="162" spans="1:2" ht="12.75">
      <c r="A162" t="s">
        <v>1719</v>
      </c>
      <c r="B162" t="s">
        <v>1734</v>
      </c>
    </row>
    <row r="163" spans="1:2" ht="12.75">
      <c r="A163" t="s">
        <v>1719</v>
      </c>
      <c r="B163" t="s">
        <v>1735</v>
      </c>
    </row>
    <row r="164" spans="1:2" ht="12.75">
      <c r="A164" t="s">
        <v>1719</v>
      </c>
      <c r="B164" t="s">
        <v>1736</v>
      </c>
    </row>
    <row r="165" spans="1:2" ht="12.75">
      <c r="A165" t="s">
        <v>1719</v>
      </c>
      <c r="B165" t="s">
        <v>1737</v>
      </c>
    </row>
    <row r="166" spans="1:2" ht="12.75">
      <c r="A166" t="s">
        <v>1719</v>
      </c>
      <c r="B166" t="s">
        <v>1738</v>
      </c>
    </row>
    <row r="167" spans="1:2" ht="12.75">
      <c r="A167" t="s">
        <v>1719</v>
      </c>
      <c r="B167" t="s">
        <v>1739</v>
      </c>
    </row>
    <row r="168" spans="1:2" ht="12.75">
      <c r="A168" t="s">
        <v>1719</v>
      </c>
      <c r="B168" t="s">
        <v>1740</v>
      </c>
    </row>
    <row r="169" spans="1:2" ht="12.75">
      <c r="A169" t="s">
        <v>1719</v>
      </c>
      <c r="B169" t="s">
        <v>1741</v>
      </c>
    </row>
    <row r="170" spans="1:2" ht="12.75">
      <c r="A170" t="s">
        <v>1719</v>
      </c>
      <c r="B170" t="s">
        <v>1742</v>
      </c>
    </row>
    <row r="171" spans="1:2" ht="12.75">
      <c r="A171" t="s">
        <v>1719</v>
      </c>
      <c r="B171" t="s">
        <v>1743</v>
      </c>
    </row>
    <row r="172" spans="1:2" ht="12.75">
      <c r="A172" t="s">
        <v>1719</v>
      </c>
      <c r="B172" t="s">
        <v>1744</v>
      </c>
    </row>
    <row r="173" spans="1:2" ht="12.75">
      <c r="A173" t="s">
        <v>1719</v>
      </c>
      <c r="B173" t="s">
        <v>1745</v>
      </c>
    </row>
    <row r="174" spans="1:2" ht="12.75">
      <c r="A174" t="s">
        <v>1719</v>
      </c>
      <c r="B174" t="s">
        <v>1746</v>
      </c>
    </row>
    <row r="175" spans="1:2" ht="12.75">
      <c r="A175" t="s">
        <v>1719</v>
      </c>
      <c r="B175" t="s">
        <v>1747</v>
      </c>
    </row>
    <row r="176" spans="1:2" ht="12.75">
      <c r="A176" t="s">
        <v>1719</v>
      </c>
      <c r="B176" t="s">
        <v>1748</v>
      </c>
    </row>
    <row r="177" spans="1:2" ht="12.75">
      <c r="A177" t="s">
        <v>1719</v>
      </c>
      <c r="B177" t="s">
        <v>1752</v>
      </c>
    </row>
    <row r="178" spans="1:2" ht="12.75">
      <c r="A178" t="s">
        <v>1719</v>
      </c>
      <c r="B178" t="s">
        <v>1749</v>
      </c>
    </row>
    <row r="179" spans="1:2" ht="12.75">
      <c r="A179" t="s">
        <v>1719</v>
      </c>
      <c r="B179" t="s">
        <v>1750</v>
      </c>
    </row>
    <row r="180" spans="1:2" ht="12.75">
      <c r="A180" t="s">
        <v>1719</v>
      </c>
      <c r="B180" t="s">
        <v>1751</v>
      </c>
    </row>
    <row r="181" spans="1:2" ht="12.75">
      <c r="A181" t="s">
        <v>1719</v>
      </c>
      <c r="B181" t="s">
        <v>1753</v>
      </c>
    </row>
    <row r="182" spans="1:2" ht="12.75">
      <c r="A182" t="s">
        <v>1719</v>
      </c>
      <c r="B182" t="s">
        <v>1754</v>
      </c>
    </row>
    <row r="183" spans="1:2" ht="12.75">
      <c r="A183" t="s">
        <v>1719</v>
      </c>
      <c r="B183" t="s">
        <v>1755</v>
      </c>
    </row>
    <row r="184" spans="1:2" ht="12.75">
      <c r="A184" t="s">
        <v>1719</v>
      </c>
      <c r="B184" t="s">
        <v>1756</v>
      </c>
    </row>
    <row r="185" spans="1:2" ht="12.75">
      <c r="A185" t="s">
        <v>1719</v>
      </c>
      <c r="B185" t="s">
        <v>1757</v>
      </c>
    </row>
    <row r="186" spans="1:2" ht="12.75">
      <c r="A186" t="s">
        <v>1759</v>
      </c>
      <c r="B186" t="s">
        <v>1759</v>
      </c>
    </row>
    <row r="187" spans="1:2" ht="12.75">
      <c r="A187" t="s">
        <v>1759</v>
      </c>
      <c r="B187" t="s">
        <v>1760</v>
      </c>
    </row>
    <row r="188" spans="1:2" ht="12.75">
      <c r="A188" t="s">
        <v>1759</v>
      </c>
      <c r="B188" t="s">
        <v>1761</v>
      </c>
    </row>
    <row r="189" spans="1:2" ht="12.75">
      <c r="A189" t="s">
        <v>1759</v>
      </c>
      <c r="B189" t="s">
        <v>1762</v>
      </c>
    </row>
    <row r="190" spans="1:2" ht="12.75">
      <c r="A190" t="s">
        <v>1759</v>
      </c>
      <c r="B190" t="s">
        <v>1763</v>
      </c>
    </row>
    <row r="191" spans="1:2" ht="12.75">
      <c r="A191" t="s">
        <v>1759</v>
      </c>
      <c r="B191" t="s">
        <v>1764</v>
      </c>
    </row>
    <row r="192" spans="1:2" ht="12.75">
      <c r="A192" t="s">
        <v>1759</v>
      </c>
      <c r="B192" t="s">
        <v>1765</v>
      </c>
    </row>
    <row r="193" spans="1:2" ht="12.75">
      <c r="A193" t="s">
        <v>1759</v>
      </c>
      <c r="B193" t="s">
        <v>1766</v>
      </c>
    </row>
    <row r="194" spans="1:2" ht="12.75">
      <c r="A194" t="s">
        <v>1759</v>
      </c>
      <c r="B194" t="s">
        <v>1767</v>
      </c>
    </row>
    <row r="195" spans="1:2" ht="12.75">
      <c r="A195" t="s">
        <v>1768</v>
      </c>
      <c r="B195" t="s">
        <v>1768</v>
      </c>
    </row>
    <row r="196" spans="1:2" ht="12.75">
      <c r="A196" t="s">
        <v>1768</v>
      </c>
      <c r="B196" t="s">
        <v>1769</v>
      </c>
    </row>
    <row r="197" spans="1:2" ht="12.75">
      <c r="A197" t="s">
        <v>1768</v>
      </c>
      <c r="B197" t="s">
        <v>1770</v>
      </c>
    </row>
    <row r="198" spans="1:2" ht="12.75">
      <c r="A198" t="s">
        <v>1768</v>
      </c>
      <c r="B198" t="s">
        <v>1771</v>
      </c>
    </row>
    <row r="199" spans="1:2" ht="12.75">
      <c r="A199" t="s">
        <v>1768</v>
      </c>
      <c r="B199" t="s">
        <v>1772</v>
      </c>
    </row>
    <row r="200" spans="1:2" ht="12.75">
      <c r="A200" t="s">
        <v>1768</v>
      </c>
      <c r="B200" t="s">
        <v>1773</v>
      </c>
    </row>
    <row r="201" spans="1:2" ht="12.75" customHeight="1">
      <c r="A201" t="s">
        <v>1768</v>
      </c>
      <c r="B201" t="s">
        <v>1774</v>
      </c>
    </row>
    <row r="202" spans="1:2" ht="12.75">
      <c r="A202" t="s">
        <v>1768</v>
      </c>
      <c r="B202" t="s">
        <v>1775</v>
      </c>
    </row>
    <row r="203" spans="1:2" ht="12.75">
      <c r="A203" t="s">
        <v>1768</v>
      </c>
      <c r="B203" t="s">
        <v>1776</v>
      </c>
    </row>
    <row r="204" spans="1:2" ht="12.75">
      <c r="A204" t="s">
        <v>1777</v>
      </c>
      <c r="B204" t="s">
        <v>1777</v>
      </c>
    </row>
    <row r="205" spans="1:2" ht="12.75">
      <c r="A205" t="s">
        <v>1777</v>
      </c>
      <c r="B205" t="s">
        <v>1778</v>
      </c>
    </row>
    <row r="206" spans="1:2" ht="12.75">
      <c r="A206" t="s">
        <v>1777</v>
      </c>
      <c r="B206" t="s">
        <v>1779</v>
      </c>
    </row>
    <row r="207" spans="1:2" ht="12.75">
      <c r="A207" t="s">
        <v>1777</v>
      </c>
      <c r="B207" t="s">
        <v>1780</v>
      </c>
    </row>
    <row r="208" spans="1:2" ht="12.75">
      <c r="A208" t="s">
        <v>1777</v>
      </c>
      <c r="B208" t="s">
        <v>1781</v>
      </c>
    </row>
    <row r="209" spans="1:2" ht="12.75">
      <c r="A209" t="s">
        <v>1777</v>
      </c>
      <c r="B209" t="s">
        <v>1782</v>
      </c>
    </row>
    <row r="210" spans="1:2" ht="12.75">
      <c r="A210" t="s">
        <v>1777</v>
      </c>
      <c r="B210" s="87" t="s">
        <v>1783</v>
      </c>
    </row>
    <row r="211" spans="1:2" ht="12.75">
      <c r="A211" t="s">
        <v>1777</v>
      </c>
      <c r="B211" t="s">
        <v>1784</v>
      </c>
    </row>
    <row r="212" spans="1:2" ht="12.75">
      <c r="A212" t="s">
        <v>1777</v>
      </c>
      <c r="B212" t="s">
        <v>1785</v>
      </c>
    </row>
    <row r="213" spans="1:2" ht="12.75">
      <c r="A213" t="s">
        <v>1786</v>
      </c>
      <c r="B213" t="s">
        <v>1786</v>
      </c>
    </row>
    <row r="214" spans="1:2" ht="12.75">
      <c r="A214" t="s">
        <v>1786</v>
      </c>
      <c r="B214" t="s">
        <v>1787</v>
      </c>
    </row>
    <row r="215" spans="1:2" ht="12.75">
      <c r="A215" t="s">
        <v>1786</v>
      </c>
      <c r="B215" t="s">
        <v>1788</v>
      </c>
    </row>
    <row r="216" spans="1:2" ht="12.75">
      <c r="A216" t="s">
        <v>1786</v>
      </c>
      <c r="B216" t="s">
        <v>1789</v>
      </c>
    </row>
    <row r="217" spans="1:2" ht="12.75">
      <c r="A217" t="s">
        <v>1786</v>
      </c>
      <c r="B217" t="s">
        <v>1790</v>
      </c>
    </row>
    <row r="218" spans="1:2" ht="12.75" customHeight="1">
      <c r="A218" t="s">
        <v>1786</v>
      </c>
      <c r="B218" t="s">
        <v>1791</v>
      </c>
    </row>
    <row r="219" spans="1:2" ht="12.75">
      <c r="A219" t="s">
        <v>1786</v>
      </c>
      <c r="B219" t="s">
        <v>1792</v>
      </c>
    </row>
    <row r="220" spans="1:2" ht="12.75">
      <c r="A220" t="s">
        <v>1786</v>
      </c>
      <c r="B220" t="s">
        <v>1793</v>
      </c>
    </row>
    <row r="221" spans="1:2" ht="12.75">
      <c r="A221" t="s">
        <v>1786</v>
      </c>
      <c r="B221" t="s">
        <v>1794</v>
      </c>
    </row>
    <row r="222" spans="1:2" ht="12.75">
      <c r="A222" t="s">
        <v>1786</v>
      </c>
      <c r="B222" t="s">
        <v>1795</v>
      </c>
    </row>
    <row r="223" spans="1:2" ht="12.75">
      <c r="A223" t="s">
        <v>1786</v>
      </c>
      <c r="B223" t="s">
        <v>1796</v>
      </c>
    </row>
    <row r="224" spans="1:2" ht="12.75">
      <c r="A224" t="s">
        <v>1786</v>
      </c>
      <c r="B224" t="s">
        <v>1797</v>
      </c>
    </row>
    <row r="225" spans="1:2" ht="12.75">
      <c r="A225" t="s">
        <v>1786</v>
      </c>
      <c r="B225" t="s">
        <v>1798</v>
      </c>
    </row>
    <row r="226" spans="1:2" ht="12.75">
      <c r="A226" t="s">
        <v>1786</v>
      </c>
      <c r="B226" t="s">
        <v>1799</v>
      </c>
    </row>
    <row r="227" spans="1:2" ht="12.75">
      <c r="A227" t="s">
        <v>1516</v>
      </c>
      <c r="B227" t="s">
        <v>1516</v>
      </c>
    </row>
    <row r="228" spans="1:2" ht="12.75">
      <c r="A228" t="s">
        <v>1516</v>
      </c>
      <c r="B228" t="s">
        <v>1800</v>
      </c>
    </row>
    <row r="229" spans="1:2" ht="12.75">
      <c r="A229" t="s">
        <v>1516</v>
      </c>
      <c r="B229" t="s">
        <v>1802</v>
      </c>
    </row>
    <row r="230" spans="1:2" ht="12.75">
      <c r="A230" t="s">
        <v>1516</v>
      </c>
      <c r="B230" t="s">
        <v>1803</v>
      </c>
    </row>
    <row r="231" spans="1:2" ht="12.75">
      <c r="A231" t="s">
        <v>1516</v>
      </c>
      <c r="B231" t="s">
        <v>1804</v>
      </c>
    </row>
    <row r="232" spans="1:2" ht="12.75">
      <c r="A232" t="s">
        <v>1516</v>
      </c>
      <c r="B232" t="s">
        <v>1805</v>
      </c>
    </row>
    <row r="233" spans="1:2" ht="12.75">
      <c r="A233" t="s">
        <v>1516</v>
      </c>
      <c r="B233" t="s">
        <v>1806</v>
      </c>
    </row>
    <row r="234" spans="1:2" ht="12.75" customHeight="1">
      <c r="A234" t="s">
        <v>1516</v>
      </c>
      <c r="B234" t="s">
        <v>1807</v>
      </c>
    </row>
    <row r="235" spans="1:2" ht="12.75">
      <c r="A235" t="s">
        <v>1516</v>
      </c>
      <c r="B235" t="s">
        <v>1801</v>
      </c>
    </row>
    <row r="236" spans="1:2" ht="12.75">
      <c r="A236" t="s">
        <v>1516</v>
      </c>
      <c r="B236" t="s">
        <v>1808</v>
      </c>
    </row>
    <row r="237" spans="1:2" ht="12.75">
      <c r="A237" t="s">
        <v>1810</v>
      </c>
      <c r="B237" t="s">
        <v>1809</v>
      </c>
    </row>
    <row r="238" spans="1:2" ht="12.75">
      <c r="A238" t="s">
        <v>1810</v>
      </c>
      <c r="B238" t="s">
        <v>1811</v>
      </c>
    </row>
    <row r="239" spans="1:2" ht="12.75">
      <c r="A239" t="s">
        <v>1810</v>
      </c>
      <c r="B239" t="s">
        <v>1812</v>
      </c>
    </row>
    <row r="240" spans="1:2" ht="12.75">
      <c r="A240" t="s">
        <v>1810</v>
      </c>
      <c r="B240" t="s">
        <v>1813</v>
      </c>
    </row>
    <row r="241" spans="1:2" ht="12.75">
      <c r="A241" t="s">
        <v>1810</v>
      </c>
      <c r="B241" t="s">
        <v>1814</v>
      </c>
    </row>
    <row r="242" spans="1:2" ht="12.75">
      <c r="A242" t="s">
        <v>1810</v>
      </c>
      <c r="B242" t="s">
        <v>1815</v>
      </c>
    </row>
    <row r="243" spans="1:2" ht="12.75">
      <c r="A243" t="s">
        <v>1810</v>
      </c>
      <c r="B243" t="s">
        <v>1816</v>
      </c>
    </row>
    <row r="244" spans="1:2" ht="12.75">
      <c r="A244" t="s">
        <v>1810</v>
      </c>
      <c r="B244" t="s">
        <v>1817</v>
      </c>
    </row>
    <row r="245" spans="1:2" ht="12.75">
      <c r="A245" t="s">
        <v>1810</v>
      </c>
      <c r="B245" t="s">
        <v>1818</v>
      </c>
    </row>
    <row r="246" spans="1:2" ht="12.75">
      <c r="A246" t="s">
        <v>1810</v>
      </c>
      <c r="B246" t="s">
        <v>1819</v>
      </c>
    </row>
    <row r="247" spans="1:2" ht="12.75">
      <c r="A247" t="s">
        <v>1820</v>
      </c>
      <c r="B247" t="s">
        <v>1820</v>
      </c>
    </row>
    <row r="248" spans="1:2" ht="12.75">
      <c r="A248" t="s">
        <v>1820</v>
      </c>
      <c r="B248" t="s">
        <v>1821</v>
      </c>
    </row>
    <row r="249" spans="1:2" ht="12.75">
      <c r="A249" t="s">
        <v>1820</v>
      </c>
      <c r="B249" t="s">
        <v>1822</v>
      </c>
    </row>
    <row r="250" spans="1:2" ht="12.75">
      <c r="A250" t="s">
        <v>1820</v>
      </c>
      <c r="B250" t="s">
        <v>1823</v>
      </c>
    </row>
    <row r="251" spans="1:2" ht="12.75">
      <c r="A251" t="s">
        <v>1820</v>
      </c>
      <c r="B251" t="s">
        <v>1824</v>
      </c>
    </row>
    <row r="252" spans="1:2" ht="12.75">
      <c r="A252" t="s">
        <v>1820</v>
      </c>
      <c r="B252" t="s">
        <v>1825</v>
      </c>
    </row>
    <row r="253" spans="1:2" ht="12.75">
      <c r="A253" t="s">
        <v>1820</v>
      </c>
      <c r="B253" t="s">
        <v>1826</v>
      </c>
    </row>
    <row r="254" spans="1:2" ht="12.75">
      <c r="A254" t="s">
        <v>1820</v>
      </c>
      <c r="B254" t="s">
        <v>1827</v>
      </c>
    </row>
    <row r="255" spans="1:2" ht="12.75">
      <c r="A255" t="s">
        <v>1820</v>
      </c>
      <c r="B255" t="s">
        <v>1828</v>
      </c>
    </row>
    <row r="256" spans="1:2" ht="12.75">
      <c r="A256" t="s">
        <v>64</v>
      </c>
      <c r="B256" t="s">
        <v>64</v>
      </c>
    </row>
    <row r="257" spans="1:2" ht="12.75">
      <c r="A257" t="s">
        <v>64</v>
      </c>
      <c r="B257" t="s">
        <v>1829</v>
      </c>
    </row>
    <row r="258" spans="1:2" ht="12.75">
      <c r="A258" t="s">
        <v>64</v>
      </c>
      <c r="B258" t="s">
        <v>1830</v>
      </c>
    </row>
    <row r="259" spans="1:2" ht="12.75">
      <c r="A259" t="s">
        <v>64</v>
      </c>
      <c r="B259" t="s">
        <v>1831</v>
      </c>
    </row>
    <row r="260" spans="1:2" ht="12.75">
      <c r="A260" t="s">
        <v>64</v>
      </c>
      <c r="B260" t="s">
        <v>1832</v>
      </c>
    </row>
    <row r="261" spans="1:2" ht="12.75">
      <c r="A261" t="s">
        <v>64</v>
      </c>
      <c r="B261" t="s">
        <v>1833</v>
      </c>
    </row>
    <row r="262" spans="1:2" ht="12.75">
      <c r="A262" t="s">
        <v>64</v>
      </c>
      <c r="B262" t="s">
        <v>1834</v>
      </c>
    </row>
    <row r="263" spans="1:2" ht="12.75">
      <c r="A263" t="s">
        <v>64</v>
      </c>
      <c r="B263" t="s">
        <v>1835</v>
      </c>
    </row>
    <row r="264" spans="1:2" ht="12.75">
      <c r="A264" t="s">
        <v>64</v>
      </c>
      <c r="B264" t="s">
        <v>1836</v>
      </c>
    </row>
    <row r="265" spans="1:2" ht="12.75">
      <c r="A265" t="s">
        <v>64</v>
      </c>
      <c r="B265" t="s">
        <v>1837</v>
      </c>
    </row>
    <row r="266" spans="1:2" ht="12.75">
      <c r="A266" t="s">
        <v>1838</v>
      </c>
      <c r="B266" t="s">
        <v>1838</v>
      </c>
    </row>
    <row r="267" spans="1:2" ht="12.75">
      <c r="A267" t="s">
        <v>1838</v>
      </c>
      <c r="B267" t="s">
        <v>1839</v>
      </c>
    </row>
    <row r="268" spans="1:2" ht="12.75">
      <c r="A268" t="s">
        <v>1838</v>
      </c>
      <c r="B268" s="87" t="s">
        <v>1840</v>
      </c>
    </row>
    <row r="269" spans="1:2" ht="12.75">
      <c r="A269" t="s">
        <v>1838</v>
      </c>
      <c r="B269" t="s">
        <v>1841</v>
      </c>
    </row>
    <row r="270" spans="1:2" ht="12.75">
      <c r="A270" t="s">
        <v>1838</v>
      </c>
      <c r="B270" t="s">
        <v>1842</v>
      </c>
    </row>
    <row r="271" spans="1:2" ht="12.75">
      <c r="A271" t="s">
        <v>1838</v>
      </c>
      <c r="B271" t="s">
        <v>1843</v>
      </c>
    </row>
    <row r="272" spans="1:2" ht="12.75">
      <c r="A272" t="s">
        <v>1838</v>
      </c>
      <c r="B272" t="s">
        <v>1844</v>
      </c>
    </row>
    <row r="273" spans="1:2" ht="12.75">
      <c r="A273" t="s">
        <v>1838</v>
      </c>
      <c r="B273" t="s">
        <v>1845</v>
      </c>
    </row>
    <row r="274" spans="1:2" ht="12.75">
      <c r="A274" t="s">
        <v>1838</v>
      </c>
      <c r="B274" t="s">
        <v>1846</v>
      </c>
    </row>
    <row r="275" spans="1:2" ht="12.75">
      <c r="A275" t="s">
        <v>1838</v>
      </c>
      <c r="B275" t="s">
        <v>1847</v>
      </c>
    </row>
    <row r="276" spans="1:2" ht="12.75">
      <c r="A276" t="s">
        <v>1848</v>
      </c>
      <c r="B276" t="s">
        <v>1848</v>
      </c>
    </row>
    <row r="277" spans="1:2" ht="12.75">
      <c r="A277" t="s">
        <v>1848</v>
      </c>
      <c r="B277" t="s">
        <v>1849</v>
      </c>
    </row>
    <row r="278" spans="1:2" ht="12.75">
      <c r="A278" t="s">
        <v>1848</v>
      </c>
      <c r="B278" t="s">
        <v>1850</v>
      </c>
    </row>
    <row r="279" spans="1:2" ht="12.75">
      <c r="A279" t="s">
        <v>1848</v>
      </c>
      <c r="B279" t="s">
        <v>1851</v>
      </c>
    </row>
    <row r="280" spans="1:2" ht="12.75">
      <c r="A280" t="s">
        <v>1848</v>
      </c>
      <c r="B280" t="s">
        <v>1852</v>
      </c>
    </row>
    <row r="281" spans="1:2" ht="12.75">
      <c r="A281" t="s">
        <v>1848</v>
      </c>
      <c r="B281" t="s">
        <v>1853</v>
      </c>
    </row>
    <row r="282" spans="1:2" ht="12.75">
      <c r="A282" t="s">
        <v>1848</v>
      </c>
      <c r="B282" t="s">
        <v>1854</v>
      </c>
    </row>
    <row r="283" spans="1:2" ht="12.75">
      <c r="A283" t="s">
        <v>1848</v>
      </c>
      <c r="B283" t="s">
        <v>1855</v>
      </c>
    </row>
    <row r="284" spans="1:2" ht="12.75">
      <c r="A284" t="s">
        <v>1856</v>
      </c>
      <c r="B284" t="s">
        <v>1856</v>
      </c>
    </row>
    <row r="285" spans="1:2" ht="12.75">
      <c r="A285" t="s">
        <v>1856</v>
      </c>
      <c r="B285" t="s">
        <v>1857</v>
      </c>
    </row>
    <row r="286" spans="1:2" ht="12.75">
      <c r="A286" t="s">
        <v>1856</v>
      </c>
      <c r="B286" t="s">
        <v>1858</v>
      </c>
    </row>
    <row r="287" spans="1:2" ht="12.75">
      <c r="A287" t="s">
        <v>1856</v>
      </c>
      <c r="B287" t="s">
        <v>1859</v>
      </c>
    </row>
    <row r="288" spans="1:2" ht="12.75">
      <c r="A288" t="s">
        <v>1856</v>
      </c>
      <c r="B288" t="s">
        <v>1860</v>
      </c>
    </row>
    <row r="289" spans="1:2" ht="12.75">
      <c r="A289" t="s">
        <v>1856</v>
      </c>
      <c r="B289" t="s">
        <v>1861</v>
      </c>
    </row>
    <row r="290" spans="1:2" ht="12.75">
      <c r="A290" t="s">
        <v>1856</v>
      </c>
      <c r="B290" t="s">
        <v>1862</v>
      </c>
    </row>
    <row r="291" spans="1:2" ht="12.75">
      <c r="A291" t="s">
        <v>1856</v>
      </c>
      <c r="B291" t="s">
        <v>1863</v>
      </c>
    </row>
    <row r="292" spans="1:2" ht="12.75">
      <c r="A292" t="s">
        <v>1856</v>
      </c>
      <c r="B292" s="87" t="s">
        <v>1864</v>
      </c>
    </row>
    <row r="293" spans="1:2" ht="12.75">
      <c r="A293" t="s">
        <v>1856</v>
      </c>
      <c r="B293" t="s">
        <v>1865</v>
      </c>
    </row>
    <row r="294" spans="1:2" ht="12.75">
      <c r="A294" t="s">
        <v>1856</v>
      </c>
      <c r="B294" t="s">
        <v>1866</v>
      </c>
    </row>
    <row r="295" spans="1:2" ht="12.75">
      <c r="A295" t="s">
        <v>67</v>
      </c>
      <c r="B295" t="s">
        <v>67</v>
      </c>
    </row>
    <row r="296" spans="1:2" ht="12.75">
      <c r="A296" t="s">
        <v>67</v>
      </c>
      <c r="B296" t="s">
        <v>1867</v>
      </c>
    </row>
    <row r="297" spans="1:2" ht="12.75">
      <c r="A297" t="s">
        <v>67</v>
      </c>
      <c r="B297" t="s">
        <v>1868</v>
      </c>
    </row>
    <row r="298" spans="1:2" ht="12.75">
      <c r="A298" t="s">
        <v>67</v>
      </c>
      <c r="B298" t="s">
        <v>1869</v>
      </c>
    </row>
    <row r="299" spans="1:2" ht="12.75">
      <c r="A299" t="s">
        <v>67</v>
      </c>
      <c r="B299" t="s">
        <v>1870</v>
      </c>
    </row>
    <row r="300" spans="1:2" ht="12.75">
      <c r="A300" t="s">
        <v>67</v>
      </c>
      <c r="B300" t="s">
        <v>1871</v>
      </c>
    </row>
    <row r="301" spans="1:2" ht="12.75">
      <c r="A301" t="s">
        <v>67</v>
      </c>
      <c r="B301" t="s">
        <v>1872</v>
      </c>
    </row>
    <row r="302" spans="1:2" ht="12.75">
      <c r="A302" t="s">
        <v>67</v>
      </c>
      <c r="B302" t="s">
        <v>1873</v>
      </c>
    </row>
    <row r="303" spans="1:2" ht="12.75">
      <c r="A303" t="s">
        <v>67</v>
      </c>
      <c r="B303" t="s">
        <v>1874</v>
      </c>
    </row>
    <row r="304" spans="1:2" ht="12.75">
      <c r="A304" t="s">
        <v>67</v>
      </c>
      <c r="B304" t="s">
        <v>1875</v>
      </c>
    </row>
    <row r="305" spans="1:2" ht="12.75">
      <c r="A305" t="s">
        <v>67</v>
      </c>
      <c r="B305" t="s">
        <v>1876</v>
      </c>
    </row>
    <row r="306" spans="1:2" ht="12.75">
      <c r="A306" t="s">
        <v>67</v>
      </c>
      <c r="B306" t="s">
        <v>1877</v>
      </c>
    </row>
    <row r="307" spans="1:2" ht="12.75">
      <c r="A307" t="s">
        <v>67</v>
      </c>
      <c r="B307" t="s">
        <v>1878</v>
      </c>
    </row>
    <row r="308" spans="1:2" ht="12.75">
      <c r="A308" t="s">
        <v>67</v>
      </c>
      <c r="B308" t="s">
        <v>1879</v>
      </c>
    </row>
    <row r="309" spans="1:2" ht="12.75">
      <c r="A309" t="s">
        <v>67</v>
      </c>
      <c r="B309" t="s">
        <v>1880</v>
      </c>
    </row>
    <row r="310" spans="1:2" ht="12.75">
      <c r="A310" t="s">
        <v>1881</v>
      </c>
      <c r="B310" t="s">
        <v>1881</v>
      </c>
    </row>
    <row r="311" spans="1:2" ht="12.75">
      <c r="A311" t="s">
        <v>1881</v>
      </c>
      <c r="B311" t="s">
        <v>1882</v>
      </c>
    </row>
    <row r="312" spans="1:2" ht="12.75">
      <c r="A312" t="s">
        <v>1881</v>
      </c>
      <c r="B312" t="s">
        <v>1883</v>
      </c>
    </row>
    <row r="313" spans="1:2" ht="12.75">
      <c r="A313" t="s">
        <v>1881</v>
      </c>
      <c r="B313" t="s">
        <v>1884</v>
      </c>
    </row>
    <row r="314" spans="1:2" ht="12.75">
      <c r="A314" t="s">
        <v>1881</v>
      </c>
      <c r="B314" s="87" t="s">
        <v>1885</v>
      </c>
    </row>
    <row r="315" spans="1:2" ht="12.75">
      <c r="A315" t="s">
        <v>1881</v>
      </c>
      <c r="B315" t="s">
        <v>1886</v>
      </c>
    </row>
    <row r="316" spans="1:2" ht="12.75">
      <c r="A316" t="s">
        <v>1881</v>
      </c>
      <c r="B316" t="s">
        <v>1887</v>
      </c>
    </row>
    <row r="317" spans="1:2" ht="12.75">
      <c r="A317" t="s">
        <v>1881</v>
      </c>
      <c r="B317" t="s">
        <v>1888</v>
      </c>
    </row>
    <row r="318" spans="1:2" ht="12.75">
      <c r="A318" t="s">
        <v>1881</v>
      </c>
      <c r="B318" t="s">
        <v>1889</v>
      </c>
    </row>
    <row r="319" spans="1:2" ht="12.75">
      <c r="A319" t="s">
        <v>1881</v>
      </c>
      <c r="B319" t="s">
        <v>1890</v>
      </c>
    </row>
    <row r="320" spans="1:2" ht="12.75">
      <c r="A320" t="s">
        <v>1881</v>
      </c>
      <c r="B320" t="s">
        <v>1891</v>
      </c>
    </row>
    <row r="321" spans="1:2" ht="12.75">
      <c r="A321" t="s">
        <v>1881</v>
      </c>
      <c r="B321" t="s">
        <v>1892</v>
      </c>
    </row>
    <row r="322" spans="1:2" ht="12.75">
      <c r="A322" t="s">
        <v>1881</v>
      </c>
      <c r="B322" t="s">
        <v>1893</v>
      </c>
    </row>
    <row r="323" spans="1:2" ht="12.75">
      <c r="A323" t="s">
        <v>69</v>
      </c>
      <c r="B323" t="s">
        <v>69</v>
      </c>
    </row>
    <row r="324" spans="1:2" ht="12.75">
      <c r="A324" t="s">
        <v>69</v>
      </c>
      <c r="B324" t="s">
        <v>1894</v>
      </c>
    </row>
    <row r="325" spans="1:2" ht="12.75">
      <c r="A325" t="s">
        <v>69</v>
      </c>
      <c r="B325" t="s">
        <v>1895</v>
      </c>
    </row>
    <row r="326" spans="1:2" ht="12.75">
      <c r="A326" t="s">
        <v>69</v>
      </c>
      <c r="B326" t="s">
        <v>1896</v>
      </c>
    </row>
    <row r="327" spans="1:2" ht="12.75">
      <c r="A327" t="s">
        <v>69</v>
      </c>
      <c r="B327" t="s">
        <v>1897</v>
      </c>
    </row>
    <row r="328" spans="1:2" ht="12.75">
      <c r="A328" t="s">
        <v>69</v>
      </c>
      <c r="B328" t="s">
        <v>1898</v>
      </c>
    </row>
    <row r="329" spans="1:2" ht="12.75">
      <c r="A329" t="s">
        <v>69</v>
      </c>
      <c r="B329" t="s">
        <v>1899</v>
      </c>
    </row>
    <row r="330" spans="1:2" ht="12.75">
      <c r="A330" t="s">
        <v>69</v>
      </c>
      <c r="B330" t="s">
        <v>1900</v>
      </c>
    </row>
    <row r="331" spans="1:2" ht="12.75">
      <c r="A331" t="s">
        <v>69</v>
      </c>
      <c r="B331" t="s">
        <v>1901</v>
      </c>
    </row>
    <row r="332" spans="1:2" ht="12.75">
      <c r="A332" t="s">
        <v>69</v>
      </c>
      <c r="B332" t="s">
        <v>1902</v>
      </c>
    </row>
    <row r="333" spans="1:2" ht="12.75">
      <c r="A333" t="s">
        <v>69</v>
      </c>
      <c r="B333" t="s">
        <v>1903</v>
      </c>
    </row>
    <row r="334" spans="1:2" ht="12.75">
      <c r="A334" t="s">
        <v>69</v>
      </c>
      <c r="B334" t="s">
        <v>1904</v>
      </c>
    </row>
    <row r="335" spans="1:2" ht="12.75">
      <c r="A335" t="s">
        <v>69</v>
      </c>
      <c r="B335" t="s">
        <v>1905</v>
      </c>
    </row>
    <row r="336" spans="1:2" ht="12.75">
      <c r="A336" t="s">
        <v>69</v>
      </c>
      <c r="B336" t="s">
        <v>1906</v>
      </c>
    </row>
    <row r="337" spans="1:2" ht="12.75">
      <c r="A337" t="s">
        <v>1907</v>
      </c>
      <c r="B337" t="s">
        <v>1907</v>
      </c>
    </row>
    <row r="338" spans="1:2" ht="12.75">
      <c r="A338" t="s">
        <v>1907</v>
      </c>
      <c r="B338" t="s">
        <v>1908</v>
      </c>
    </row>
    <row r="339" spans="1:2" ht="12.75">
      <c r="A339" t="s">
        <v>1907</v>
      </c>
      <c r="B339" t="s">
        <v>1909</v>
      </c>
    </row>
    <row r="340" spans="1:2" ht="12.75">
      <c r="A340" t="s">
        <v>1907</v>
      </c>
      <c r="B340" t="s">
        <v>1910</v>
      </c>
    </row>
    <row r="341" spans="1:2" ht="12.75">
      <c r="A341" t="s">
        <v>1907</v>
      </c>
      <c r="B341" t="s">
        <v>1911</v>
      </c>
    </row>
    <row r="342" spans="1:2" ht="12.75">
      <c r="A342" t="s">
        <v>1907</v>
      </c>
      <c r="B342" t="s">
        <v>1912</v>
      </c>
    </row>
    <row r="343" spans="1:2" ht="12.75">
      <c r="A343" t="s">
        <v>1907</v>
      </c>
      <c r="B343" t="s">
        <v>1913</v>
      </c>
    </row>
    <row r="344" spans="1:2" ht="12.75">
      <c r="A344" t="s">
        <v>1907</v>
      </c>
      <c r="B344" t="s">
        <v>1914</v>
      </c>
    </row>
    <row r="345" spans="1:2" ht="12.75">
      <c r="A345" t="s">
        <v>1907</v>
      </c>
      <c r="B345" t="s">
        <v>1915</v>
      </c>
    </row>
    <row r="346" spans="1:2" ht="12.75">
      <c r="A346" t="s">
        <v>1907</v>
      </c>
      <c r="B346" t="s">
        <v>1916</v>
      </c>
    </row>
    <row r="347" spans="1:2" ht="12.75">
      <c r="A347" t="s">
        <v>1907</v>
      </c>
      <c r="B347" t="s">
        <v>1917</v>
      </c>
    </row>
    <row r="348" spans="1:2" ht="12.75">
      <c r="A348" t="s">
        <v>1918</v>
      </c>
      <c r="B348" t="s">
        <v>1918</v>
      </c>
    </row>
    <row r="349" spans="1:2" ht="12.75">
      <c r="A349" t="s">
        <v>1918</v>
      </c>
      <c r="B349" t="s">
        <v>1919</v>
      </c>
    </row>
    <row r="350" spans="1:2" ht="12.75">
      <c r="A350" t="s">
        <v>1918</v>
      </c>
      <c r="B350" t="s">
        <v>1920</v>
      </c>
    </row>
    <row r="351" spans="1:2" ht="12.75">
      <c r="A351" t="s">
        <v>1918</v>
      </c>
      <c r="B351" t="s">
        <v>1921</v>
      </c>
    </row>
    <row r="352" spans="1:2" ht="12.75">
      <c r="A352" t="s">
        <v>1918</v>
      </c>
      <c r="B352" t="s">
        <v>1922</v>
      </c>
    </row>
    <row r="353" spans="1:2" ht="12.75">
      <c r="A353" t="s">
        <v>1918</v>
      </c>
      <c r="B353" t="s">
        <v>1923</v>
      </c>
    </row>
    <row r="354" spans="1:2" ht="12.75">
      <c r="A354" t="s">
        <v>1918</v>
      </c>
      <c r="B354" t="s">
        <v>1924</v>
      </c>
    </row>
    <row r="355" spans="1:2" ht="12.75">
      <c r="A355" t="s">
        <v>1918</v>
      </c>
      <c r="B355" t="s">
        <v>1925</v>
      </c>
    </row>
    <row r="356" spans="1:2" ht="12.75">
      <c r="A356" t="s">
        <v>1918</v>
      </c>
      <c r="B356" t="s">
        <v>1926</v>
      </c>
    </row>
    <row r="357" spans="1:2" ht="12.75">
      <c r="A357" t="s">
        <v>1918</v>
      </c>
      <c r="B357" t="s">
        <v>1927</v>
      </c>
    </row>
    <row r="358" spans="1:2" ht="12.75">
      <c r="A358" t="s">
        <v>1918</v>
      </c>
      <c r="B358" t="s">
        <v>1928</v>
      </c>
    </row>
    <row r="359" spans="1:2" ht="12.75">
      <c r="A359" t="s">
        <v>1918</v>
      </c>
      <c r="B359" t="s">
        <v>1929</v>
      </c>
    </row>
    <row r="360" spans="1:2" ht="12.75">
      <c r="A360" t="s">
        <v>1918</v>
      </c>
      <c r="B360" t="s">
        <v>1930</v>
      </c>
    </row>
    <row r="361" spans="1:2" ht="12.75">
      <c r="A361" t="s">
        <v>1918</v>
      </c>
      <c r="B361" t="s">
        <v>1931</v>
      </c>
    </row>
    <row r="362" spans="1:2" ht="12.75">
      <c r="A362" t="s">
        <v>1918</v>
      </c>
      <c r="B362" t="s">
        <v>1932</v>
      </c>
    </row>
    <row r="363" spans="1:2" ht="12.75">
      <c r="A363" t="s">
        <v>1918</v>
      </c>
      <c r="B363" t="s">
        <v>1933</v>
      </c>
    </row>
    <row r="364" spans="1:2" ht="12.75">
      <c r="A364" t="s">
        <v>1918</v>
      </c>
      <c r="B364" t="s">
        <v>1934</v>
      </c>
    </row>
    <row r="365" spans="1:2" ht="12.75">
      <c r="A365" t="s">
        <v>1918</v>
      </c>
      <c r="B365" t="s">
        <v>1935</v>
      </c>
    </row>
    <row r="366" spans="1:2" ht="12.75">
      <c r="A366" t="s">
        <v>1936</v>
      </c>
      <c r="B366" t="s">
        <v>1936</v>
      </c>
    </row>
    <row r="367" spans="1:2" ht="12.75">
      <c r="A367" t="s">
        <v>1936</v>
      </c>
      <c r="B367" t="s">
        <v>1952</v>
      </c>
    </row>
    <row r="368" spans="1:2" ht="12.75">
      <c r="A368" t="s">
        <v>1936</v>
      </c>
      <c r="B368" t="s">
        <v>1937</v>
      </c>
    </row>
    <row r="369" spans="1:2" ht="12.75">
      <c r="A369" t="s">
        <v>1936</v>
      </c>
      <c r="B369" t="s">
        <v>1938</v>
      </c>
    </row>
    <row r="370" spans="1:2" ht="12.75">
      <c r="A370" t="s">
        <v>1936</v>
      </c>
      <c r="B370" t="s">
        <v>1939</v>
      </c>
    </row>
    <row r="371" spans="1:2" ht="12.75">
      <c r="A371" t="s">
        <v>1936</v>
      </c>
      <c r="B371" t="s">
        <v>1940</v>
      </c>
    </row>
    <row r="372" spans="1:2" ht="12.75">
      <c r="A372" t="s">
        <v>1936</v>
      </c>
      <c r="B372" t="s">
        <v>1941</v>
      </c>
    </row>
    <row r="373" spans="1:2" ht="12.75">
      <c r="A373" t="s">
        <v>1936</v>
      </c>
      <c r="B373" t="s">
        <v>1942</v>
      </c>
    </row>
    <row r="374" spans="1:2" ht="12.75">
      <c r="A374" t="s">
        <v>1936</v>
      </c>
      <c r="B374" t="s">
        <v>1943</v>
      </c>
    </row>
    <row r="375" spans="1:2" ht="12.75">
      <c r="A375" t="s">
        <v>1936</v>
      </c>
      <c r="B375" t="s">
        <v>1944</v>
      </c>
    </row>
    <row r="376" spans="1:2" ht="12.75">
      <c r="A376" t="s">
        <v>1936</v>
      </c>
      <c r="B376" t="s">
        <v>1945</v>
      </c>
    </row>
    <row r="377" spans="1:2" ht="12.75">
      <c r="A377" t="s">
        <v>1936</v>
      </c>
      <c r="B377" t="s">
        <v>1946</v>
      </c>
    </row>
    <row r="378" spans="1:2" ht="12.75">
      <c r="A378" t="s">
        <v>1936</v>
      </c>
      <c r="B378" t="s">
        <v>1947</v>
      </c>
    </row>
    <row r="379" spans="1:2" ht="12.75">
      <c r="A379" t="s">
        <v>1936</v>
      </c>
      <c r="B379" t="s">
        <v>1948</v>
      </c>
    </row>
    <row r="380" spans="1:2" ht="12.75" customHeight="1">
      <c r="A380" t="s">
        <v>1936</v>
      </c>
      <c r="B380" t="s">
        <v>1949</v>
      </c>
    </row>
    <row r="381" spans="1:2" ht="12.75">
      <c r="A381" t="s">
        <v>1936</v>
      </c>
      <c r="B381" t="s">
        <v>1950</v>
      </c>
    </row>
    <row r="382" spans="1:2" ht="12.75">
      <c r="A382" t="s">
        <v>1936</v>
      </c>
      <c r="B382" t="s">
        <v>1951</v>
      </c>
    </row>
    <row r="383" spans="1:2" ht="12.75">
      <c r="A383" t="s">
        <v>1953</v>
      </c>
      <c r="B383" t="s">
        <v>1953</v>
      </c>
    </row>
    <row r="384" spans="1:2" ht="12.75">
      <c r="A384" t="s">
        <v>1953</v>
      </c>
      <c r="B384" t="s">
        <v>1954</v>
      </c>
    </row>
    <row r="385" spans="1:2" ht="12.75">
      <c r="A385" t="s">
        <v>1953</v>
      </c>
      <c r="B385" t="s">
        <v>1955</v>
      </c>
    </row>
    <row r="386" spans="1:2" ht="12.75">
      <c r="A386" t="s">
        <v>1953</v>
      </c>
      <c r="B386" t="s">
        <v>1956</v>
      </c>
    </row>
    <row r="387" spans="1:2" ht="12.75">
      <c r="A387" t="s">
        <v>1953</v>
      </c>
      <c r="B387" t="s">
        <v>1957</v>
      </c>
    </row>
    <row r="388" spans="1:2" ht="12.75">
      <c r="A388" t="s">
        <v>1953</v>
      </c>
      <c r="B388" t="s">
        <v>1958</v>
      </c>
    </row>
    <row r="389" spans="1:2" ht="12.75">
      <c r="A389" t="s">
        <v>1953</v>
      </c>
      <c r="B389" t="s">
        <v>1959</v>
      </c>
    </row>
    <row r="390" spans="1:2" ht="12.75">
      <c r="A390" t="s">
        <v>1953</v>
      </c>
      <c r="B390" t="s">
        <v>1960</v>
      </c>
    </row>
    <row r="391" spans="1:2" ht="12.75">
      <c r="A391" t="s">
        <v>1953</v>
      </c>
      <c r="B391" t="s">
        <v>1961</v>
      </c>
    </row>
    <row r="392" spans="1:2" ht="12.75">
      <c r="A392" t="s">
        <v>1953</v>
      </c>
      <c r="B392" t="s">
        <v>1962</v>
      </c>
    </row>
    <row r="393" spans="1:2" ht="12.75">
      <c r="A393" t="s">
        <v>1963</v>
      </c>
      <c r="B393" t="s">
        <v>1963</v>
      </c>
    </row>
    <row r="394" spans="1:2" ht="12.75">
      <c r="A394" t="s">
        <v>1963</v>
      </c>
      <c r="B394" t="s">
        <v>1964</v>
      </c>
    </row>
    <row r="395" spans="1:2" ht="12.75">
      <c r="A395" t="s">
        <v>1963</v>
      </c>
      <c r="B395" t="s">
        <v>1965</v>
      </c>
    </row>
    <row r="396" spans="1:2" ht="12.75">
      <c r="A396" t="s">
        <v>1963</v>
      </c>
      <c r="B396" t="s">
        <v>1966</v>
      </c>
    </row>
    <row r="397" spans="1:2" ht="12.75">
      <c r="A397" t="s">
        <v>1963</v>
      </c>
      <c r="B397" t="s">
        <v>1967</v>
      </c>
    </row>
    <row r="398" spans="1:2" ht="12.75">
      <c r="A398" t="s">
        <v>1963</v>
      </c>
      <c r="B398" t="s">
        <v>1968</v>
      </c>
    </row>
    <row r="399" spans="1:2" ht="12.75">
      <c r="A399" t="s">
        <v>1963</v>
      </c>
      <c r="B399" t="s">
        <v>1969</v>
      </c>
    </row>
    <row r="400" spans="1:2" ht="12.75">
      <c r="A400" t="s">
        <v>1963</v>
      </c>
      <c r="B400" t="s">
        <v>1970</v>
      </c>
    </row>
    <row r="401" spans="1:2" ht="12.75">
      <c r="A401" t="s">
        <v>1963</v>
      </c>
      <c r="B401" t="s">
        <v>1971</v>
      </c>
    </row>
    <row r="402" spans="1:2" ht="12.75">
      <c r="A402" t="s">
        <v>1963</v>
      </c>
      <c r="B402" t="s">
        <v>1972</v>
      </c>
    </row>
    <row r="403" spans="1:2" ht="12.75">
      <c r="A403" t="s">
        <v>1973</v>
      </c>
      <c r="B403" t="s">
        <v>1973</v>
      </c>
    </row>
    <row r="404" spans="1:2" ht="12.75">
      <c r="A404" t="s">
        <v>1973</v>
      </c>
      <c r="B404" t="s">
        <v>1974</v>
      </c>
    </row>
    <row r="405" spans="1:2" ht="12.75">
      <c r="A405" t="s">
        <v>1973</v>
      </c>
      <c r="B405" t="s">
        <v>1975</v>
      </c>
    </row>
    <row r="406" spans="1:2" ht="12.75">
      <c r="A406" t="s">
        <v>1973</v>
      </c>
      <c r="B406" t="s">
        <v>1976</v>
      </c>
    </row>
    <row r="407" spans="1:2" ht="12.75">
      <c r="A407" t="s">
        <v>1973</v>
      </c>
      <c r="B407" t="s">
        <v>1977</v>
      </c>
    </row>
    <row r="408" spans="1:2" ht="12.75">
      <c r="A408" t="s">
        <v>1973</v>
      </c>
      <c r="B408" t="s">
        <v>1978</v>
      </c>
    </row>
    <row r="409" spans="1:2" ht="12.75">
      <c r="A409" t="s">
        <v>1973</v>
      </c>
      <c r="B409" t="s">
        <v>1979</v>
      </c>
    </row>
    <row r="410" spans="1:2" ht="12.75">
      <c r="A410" t="s">
        <v>1973</v>
      </c>
      <c r="B410" t="s">
        <v>1980</v>
      </c>
    </row>
    <row r="411" spans="1:2" ht="12.75">
      <c r="A411" t="s">
        <v>1973</v>
      </c>
      <c r="B411" t="s">
        <v>1981</v>
      </c>
    </row>
    <row r="412" spans="1:2" ht="12.75">
      <c r="A412" t="s">
        <v>1973</v>
      </c>
      <c r="B412" t="s">
        <v>1982</v>
      </c>
    </row>
    <row r="413" spans="1:2" ht="12.75">
      <c r="A413" t="s">
        <v>1973</v>
      </c>
      <c r="B413" t="s">
        <v>1983</v>
      </c>
    </row>
    <row r="414" spans="1:2" ht="12.75">
      <c r="A414" t="s">
        <v>1984</v>
      </c>
      <c r="B414" t="s">
        <v>1984</v>
      </c>
    </row>
    <row r="415" spans="1:2" ht="12.75">
      <c r="A415" t="s">
        <v>1984</v>
      </c>
      <c r="B415" t="s">
        <v>1985</v>
      </c>
    </row>
    <row r="416" spans="1:2" ht="12.75">
      <c r="A416" t="s">
        <v>1984</v>
      </c>
      <c r="B416" t="s">
        <v>1986</v>
      </c>
    </row>
    <row r="417" spans="1:2" ht="12.75">
      <c r="A417" t="s">
        <v>1984</v>
      </c>
      <c r="B417" t="s">
        <v>1987</v>
      </c>
    </row>
    <row r="418" spans="1:2" ht="12.75">
      <c r="A418" t="s">
        <v>1984</v>
      </c>
      <c r="B418" t="s">
        <v>1988</v>
      </c>
    </row>
    <row r="419" spans="1:2" ht="12.75">
      <c r="A419" t="s">
        <v>1984</v>
      </c>
      <c r="B419" t="s">
        <v>1989</v>
      </c>
    </row>
    <row r="420" spans="1:2" ht="12.75">
      <c r="A420" t="s">
        <v>1984</v>
      </c>
      <c r="B420" t="s">
        <v>1990</v>
      </c>
    </row>
    <row r="421" spans="1:2" ht="12.75">
      <c r="A421" t="s">
        <v>1984</v>
      </c>
      <c r="B421" s="87" t="s">
        <v>1991</v>
      </c>
    </row>
    <row r="422" spans="1:2" ht="12.75" customHeight="1">
      <c r="A422" t="s">
        <v>1984</v>
      </c>
      <c r="B422" t="s">
        <v>1992</v>
      </c>
    </row>
    <row r="423" spans="1:2" ht="12.75">
      <c r="A423" t="s">
        <v>1984</v>
      </c>
      <c r="B423" t="s">
        <v>1993</v>
      </c>
    </row>
    <row r="424" spans="1:2" ht="12.75">
      <c r="A424" t="s">
        <v>1994</v>
      </c>
      <c r="B424" t="s">
        <v>1994</v>
      </c>
    </row>
    <row r="425" spans="1:2" ht="12.75">
      <c r="A425" t="s">
        <v>1994</v>
      </c>
      <c r="B425" t="s">
        <v>1995</v>
      </c>
    </row>
    <row r="426" spans="1:2" ht="12.75">
      <c r="A426" t="s">
        <v>1994</v>
      </c>
      <c r="B426" t="s">
        <v>1996</v>
      </c>
    </row>
    <row r="427" spans="1:2" ht="12.75">
      <c r="A427" t="s">
        <v>1994</v>
      </c>
      <c r="B427" t="s">
        <v>1997</v>
      </c>
    </row>
    <row r="428" spans="1:2" ht="12.75">
      <c r="A428" t="s">
        <v>1994</v>
      </c>
      <c r="B428" t="s">
        <v>1998</v>
      </c>
    </row>
    <row r="429" spans="1:2" ht="12.75">
      <c r="A429" t="s">
        <v>1994</v>
      </c>
      <c r="B429" t="s">
        <v>1523</v>
      </c>
    </row>
    <row r="430" spans="1:2" ht="12.75">
      <c r="A430" t="s">
        <v>1994</v>
      </c>
      <c r="B430" t="s">
        <v>1999</v>
      </c>
    </row>
    <row r="431" spans="1:2" ht="12.75">
      <c r="A431" t="s">
        <v>1994</v>
      </c>
      <c r="B431" t="s">
        <v>2000</v>
      </c>
    </row>
    <row r="432" spans="1:2" ht="12.75">
      <c r="A432" t="s">
        <v>1994</v>
      </c>
      <c r="B432" t="s">
        <v>2001</v>
      </c>
    </row>
    <row r="433" spans="1:2" ht="12.75">
      <c r="A433" t="s">
        <v>1994</v>
      </c>
      <c r="B433" t="s">
        <v>2002</v>
      </c>
    </row>
    <row r="434" spans="1:2" ht="12.75">
      <c r="A434" t="s">
        <v>1994</v>
      </c>
      <c r="B434" t="s">
        <v>2003</v>
      </c>
    </row>
    <row r="435" spans="1:2" ht="12.75">
      <c r="A435" t="s">
        <v>2004</v>
      </c>
      <c r="B435" t="s">
        <v>2004</v>
      </c>
    </row>
    <row r="436" spans="1:2" ht="12.75">
      <c r="A436" t="s">
        <v>2004</v>
      </c>
      <c r="B436" t="s">
        <v>2005</v>
      </c>
    </row>
    <row r="437" spans="1:2" ht="12.75">
      <c r="A437" t="s">
        <v>2004</v>
      </c>
      <c r="B437" t="s">
        <v>2006</v>
      </c>
    </row>
    <row r="438" spans="1:2" ht="12.75">
      <c r="A438" t="s">
        <v>2004</v>
      </c>
      <c r="B438" t="s">
        <v>2007</v>
      </c>
    </row>
    <row r="439" spans="1:2" ht="12.75">
      <c r="A439" t="s">
        <v>2004</v>
      </c>
      <c r="B439" t="s">
        <v>2008</v>
      </c>
    </row>
    <row r="440" spans="1:2" ht="12.75">
      <c r="A440" t="s">
        <v>2004</v>
      </c>
      <c r="B440" t="s">
        <v>2009</v>
      </c>
    </row>
    <row r="441" spans="1:2" ht="12.75">
      <c r="A441" t="s">
        <v>2004</v>
      </c>
      <c r="B441" t="s">
        <v>2010</v>
      </c>
    </row>
    <row r="442" spans="1:2" ht="12.75">
      <c r="A442" t="s">
        <v>2004</v>
      </c>
      <c r="B442" t="s">
        <v>2011</v>
      </c>
    </row>
    <row r="443" spans="1:2" ht="12.75">
      <c r="A443" t="s">
        <v>2004</v>
      </c>
      <c r="B443" t="s">
        <v>2012</v>
      </c>
    </row>
    <row r="444" spans="1:2" ht="12.75">
      <c r="A444" t="s">
        <v>2004</v>
      </c>
      <c r="B444" t="s">
        <v>2013</v>
      </c>
    </row>
    <row r="445" spans="1:2" ht="12.75">
      <c r="A445" t="s">
        <v>2014</v>
      </c>
      <c r="B445" t="s">
        <v>2014</v>
      </c>
    </row>
    <row r="446" spans="1:2" ht="12.75">
      <c r="A446" t="s">
        <v>2014</v>
      </c>
      <c r="B446" t="s">
        <v>2015</v>
      </c>
    </row>
    <row r="447" spans="1:2" ht="12.75">
      <c r="A447" t="s">
        <v>2014</v>
      </c>
      <c r="B447" t="s">
        <v>2016</v>
      </c>
    </row>
    <row r="448" spans="1:2" ht="12.75">
      <c r="A448" t="s">
        <v>2014</v>
      </c>
      <c r="B448" t="s">
        <v>2017</v>
      </c>
    </row>
    <row r="449" spans="1:2" ht="12.75">
      <c r="A449" t="s">
        <v>2014</v>
      </c>
      <c r="B449" t="s">
        <v>2018</v>
      </c>
    </row>
    <row r="450" spans="1:2" ht="12.75">
      <c r="A450" t="s">
        <v>2014</v>
      </c>
      <c r="B450" t="s">
        <v>2019</v>
      </c>
    </row>
    <row r="451" spans="1:2" ht="12.75">
      <c r="A451" t="s">
        <v>2014</v>
      </c>
      <c r="B451" t="s">
        <v>2020</v>
      </c>
    </row>
    <row r="452" spans="1:2" ht="12.75">
      <c r="A452" t="s">
        <v>2014</v>
      </c>
      <c r="B452" t="s">
        <v>2021</v>
      </c>
    </row>
    <row r="453" spans="1:2" ht="12.75">
      <c r="A453" t="s">
        <v>2014</v>
      </c>
      <c r="B453" t="s">
        <v>2022</v>
      </c>
    </row>
    <row r="454" spans="1:2" ht="12.75">
      <c r="A454" t="s">
        <v>2014</v>
      </c>
      <c r="B454" t="s">
        <v>2023</v>
      </c>
    </row>
    <row r="455" spans="1:2" ht="12.75">
      <c r="A455" t="s">
        <v>2014</v>
      </c>
      <c r="B455" t="s">
        <v>2024</v>
      </c>
    </row>
    <row r="456" spans="1:2" ht="12.75">
      <c r="A456" t="s">
        <v>2014</v>
      </c>
      <c r="B456" t="s">
        <v>2025</v>
      </c>
    </row>
    <row r="457" spans="1:2" ht="12.75">
      <c r="A457" t="s">
        <v>2014</v>
      </c>
      <c r="B457" t="s">
        <v>2026</v>
      </c>
    </row>
    <row r="458" spans="1:2" ht="12.75" customHeight="1">
      <c r="A458" t="s">
        <v>2014</v>
      </c>
      <c r="B458" t="s">
        <v>2027</v>
      </c>
    </row>
    <row r="459" spans="1:2" ht="12.75">
      <c r="A459" t="s">
        <v>2014</v>
      </c>
      <c r="B459" t="s">
        <v>2028</v>
      </c>
    </row>
    <row r="460" spans="1:2" ht="12.75">
      <c r="A460" t="s">
        <v>2029</v>
      </c>
      <c r="B460" t="s">
        <v>2029</v>
      </c>
    </row>
    <row r="461" spans="1:2" ht="12.75">
      <c r="A461" t="s">
        <v>2029</v>
      </c>
      <c r="B461" t="s">
        <v>2030</v>
      </c>
    </row>
    <row r="462" spans="1:2" ht="12.75">
      <c r="A462" t="s">
        <v>2029</v>
      </c>
      <c r="B462" t="s">
        <v>2031</v>
      </c>
    </row>
    <row r="463" spans="1:2" ht="12.75">
      <c r="A463" t="s">
        <v>2029</v>
      </c>
      <c r="B463" t="s">
        <v>2032</v>
      </c>
    </row>
    <row r="464" spans="1:2" ht="12.75">
      <c r="A464" t="s">
        <v>2029</v>
      </c>
      <c r="B464" t="s">
        <v>2033</v>
      </c>
    </row>
    <row r="465" spans="1:2" ht="12.75">
      <c r="A465" t="s">
        <v>2029</v>
      </c>
      <c r="B465" t="s">
        <v>2034</v>
      </c>
    </row>
    <row r="466" spans="1:2" ht="12.75">
      <c r="A466" t="s">
        <v>2029</v>
      </c>
      <c r="B466" t="s">
        <v>2035</v>
      </c>
    </row>
    <row r="467" spans="1:2" ht="12.75">
      <c r="A467" t="s">
        <v>2029</v>
      </c>
      <c r="B467" t="s">
        <v>2036</v>
      </c>
    </row>
    <row r="468" spans="1:2" ht="12.75">
      <c r="A468" t="s">
        <v>77</v>
      </c>
      <c r="B468" t="s">
        <v>77</v>
      </c>
    </row>
    <row r="469" spans="1:2" ht="12.75">
      <c r="A469" t="s">
        <v>77</v>
      </c>
      <c r="B469" t="s">
        <v>2037</v>
      </c>
    </row>
    <row r="470" spans="1:2" ht="12.75">
      <c r="A470" t="s">
        <v>77</v>
      </c>
      <c r="B470" t="s">
        <v>2038</v>
      </c>
    </row>
    <row r="471" spans="1:2" ht="12.75">
      <c r="A471" t="s">
        <v>77</v>
      </c>
      <c r="B471" t="s">
        <v>2039</v>
      </c>
    </row>
    <row r="472" spans="1:2" ht="12.75">
      <c r="A472" t="s">
        <v>77</v>
      </c>
      <c r="B472" t="s">
        <v>2040</v>
      </c>
    </row>
    <row r="473" spans="1:2" ht="12.75">
      <c r="A473" t="s">
        <v>77</v>
      </c>
      <c r="B473" t="s">
        <v>2041</v>
      </c>
    </row>
    <row r="474" spans="1:2" ht="12.75">
      <c r="A474" t="s">
        <v>77</v>
      </c>
      <c r="B474" t="s">
        <v>2042</v>
      </c>
    </row>
    <row r="475" spans="1:2" ht="12.75">
      <c r="A475" t="s">
        <v>77</v>
      </c>
      <c r="B475" t="s">
        <v>2043</v>
      </c>
    </row>
    <row r="476" spans="1:2" ht="12.75">
      <c r="A476" t="s">
        <v>77</v>
      </c>
      <c r="B476" t="s">
        <v>2044</v>
      </c>
    </row>
    <row r="477" spans="1:2" ht="12.75">
      <c r="A477" t="s">
        <v>2054</v>
      </c>
      <c r="B477" t="s">
        <v>2054</v>
      </c>
    </row>
    <row r="478" spans="1:2" ht="12.75">
      <c r="A478" t="s">
        <v>2054</v>
      </c>
      <c r="B478" t="s">
        <v>2045</v>
      </c>
    </row>
    <row r="479" spans="1:2" ht="12.75">
      <c r="A479" t="s">
        <v>2054</v>
      </c>
      <c r="B479" t="s">
        <v>2046</v>
      </c>
    </row>
    <row r="480" spans="1:2" ht="12.75">
      <c r="A480" t="s">
        <v>2054</v>
      </c>
      <c r="B480" t="s">
        <v>2047</v>
      </c>
    </row>
    <row r="481" spans="1:2" ht="12.75">
      <c r="A481" t="s">
        <v>2054</v>
      </c>
      <c r="B481" t="s">
        <v>2048</v>
      </c>
    </row>
    <row r="482" spans="1:2" ht="12.75" customHeight="1">
      <c r="A482" t="s">
        <v>2054</v>
      </c>
      <c r="B482" t="s">
        <v>2049</v>
      </c>
    </row>
    <row r="483" spans="1:2" ht="12.75">
      <c r="A483" t="s">
        <v>2054</v>
      </c>
      <c r="B483" t="s">
        <v>2050</v>
      </c>
    </row>
    <row r="484" spans="1:2" ht="12.75">
      <c r="A484" t="s">
        <v>2054</v>
      </c>
      <c r="B484" t="s">
        <v>2051</v>
      </c>
    </row>
    <row r="485" spans="1:2" ht="12.75">
      <c r="A485" t="s">
        <v>2054</v>
      </c>
      <c r="B485" t="s">
        <v>2052</v>
      </c>
    </row>
    <row r="486" spans="1:2" ht="12.75">
      <c r="A486" t="s">
        <v>2054</v>
      </c>
      <c r="B486" t="s">
        <v>2053</v>
      </c>
    </row>
    <row r="487" spans="1:2" ht="12.75">
      <c r="A487" t="s">
        <v>80</v>
      </c>
      <c r="B487" t="s">
        <v>80</v>
      </c>
    </row>
    <row r="488" spans="1:2" ht="12.75">
      <c r="A488" t="s">
        <v>80</v>
      </c>
      <c r="B488" t="s">
        <v>2055</v>
      </c>
    </row>
    <row r="489" spans="1:2" ht="12.75">
      <c r="A489" t="s">
        <v>80</v>
      </c>
      <c r="B489" t="s">
        <v>2056</v>
      </c>
    </row>
    <row r="490" spans="1:2" ht="12.75">
      <c r="A490" t="s">
        <v>80</v>
      </c>
      <c r="B490" t="s">
        <v>2057</v>
      </c>
    </row>
    <row r="491" spans="1:2" ht="12.75">
      <c r="A491" t="s">
        <v>80</v>
      </c>
      <c r="B491" t="s">
        <v>2059</v>
      </c>
    </row>
    <row r="492" spans="1:2" ht="12.75">
      <c r="A492" t="s">
        <v>80</v>
      </c>
      <c r="B492" t="s">
        <v>2058</v>
      </c>
    </row>
    <row r="493" spans="1:2" ht="12.75">
      <c r="A493" t="s">
        <v>80</v>
      </c>
      <c r="B493" t="s">
        <v>2060</v>
      </c>
    </row>
    <row r="494" spans="1:2" ht="12.75">
      <c r="A494" t="s">
        <v>80</v>
      </c>
      <c r="B494" t="s">
        <v>2061</v>
      </c>
    </row>
    <row r="495" spans="1:2" ht="12.75">
      <c r="A495" t="s">
        <v>80</v>
      </c>
      <c r="B495" t="s">
        <v>2062</v>
      </c>
    </row>
    <row r="496" spans="1:2" ht="12.75">
      <c r="A496" t="s">
        <v>80</v>
      </c>
      <c r="B496" t="s">
        <v>2063</v>
      </c>
    </row>
    <row r="497" spans="1:2" ht="12.75">
      <c r="A497" t="s">
        <v>80</v>
      </c>
      <c r="B497" t="s">
        <v>2064</v>
      </c>
    </row>
    <row r="498" spans="1:2" ht="12.75">
      <c r="A498" t="s">
        <v>80</v>
      </c>
      <c r="B498" t="s">
        <v>2065</v>
      </c>
    </row>
    <row r="499" spans="1:2" ht="12.75">
      <c r="A499" t="s">
        <v>80</v>
      </c>
      <c r="B499" t="s">
        <v>2066</v>
      </c>
    </row>
    <row r="500" spans="1:2" ht="12.75">
      <c r="A500" t="s">
        <v>80</v>
      </c>
      <c r="B500" t="s">
        <v>2067</v>
      </c>
    </row>
    <row r="501" spans="1:2" ht="12.75">
      <c r="A501" t="s">
        <v>80</v>
      </c>
      <c r="B501" t="s">
        <v>2068</v>
      </c>
    </row>
    <row r="502" spans="1:2" ht="12.75">
      <c r="A502" t="s">
        <v>2069</v>
      </c>
      <c r="B502" t="s">
        <v>2069</v>
      </c>
    </row>
    <row r="503" spans="1:2" ht="12.75">
      <c r="A503" t="s">
        <v>2069</v>
      </c>
      <c r="B503" t="s">
        <v>2070</v>
      </c>
    </row>
    <row r="504" spans="1:2" ht="12.75">
      <c r="A504" t="s">
        <v>2069</v>
      </c>
      <c r="B504" t="s">
        <v>2071</v>
      </c>
    </row>
    <row r="505" spans="1:2" ht="12.75">
      <c r="A505" t="s">
        <v>2069</v>
      </c>
      <c r="B505" t="s">
        <v>2072</v>
      </c>
    </row>
    <row r="506" spans="1:2" ht="12.75">
      <c r="A506" t="s">
        <v>2069</v>
      </c>
      <c r="B506" t="s">
        <v>2073</v>
      </c>
    </row>
    <row r="507" spans="1:2" ht="12.75">
      <c r="A507" t="s">
        <v>2069</v>
      </c>
      <c r="B507" t="s">
        <v>2074</v>
      </c>
    </row>
    <row r="508" spans="1:2" ht="12.75">
      <c r="A508" t="s">
        <v>2069</v>
      </c>
      <c r="B508" t="s">
        <v>2075</v>
      </c>
    </row>
    <row r="509" spans="1:2" ht="12.75">
      <c r="A509" t="s">
        <v>2069</v>
      </c>
      <c r="B509" t="s">
        <v>2076</v>
      </c>
    </row>
    <row r="510" spans="1:2" ht="12.75">
      <c r="A510" t="s">
        <v>2069</v>
      </c>
      <c r="B510" t="s">
        <v>2077</v>
      </c>
    </row>
    <row r="511" spans="1:2" ht="12.75">
      <c r="A511" t="s">
        <v>2069</v>
      </c>
      <c r="B511" t="s">
        <v>2078</v>
      </c>
    </row>
    <row r="512" spans="1:2" ht="12.75">
      <c r="A512" t="s">
        <v>2069</v>
      </c>
      <c r="B512" t="s">
        <v>2079</v>
      </c>
    </row>
    <row r="513" spans="1:2" ht="12.75">
      <c r="A513" t="s">
        <v>2069</v>
      </c>
      <c r="B513" t="s">
        <v>2080</v>
      </c>
    </row>
    <row r="514" spans="1:2" ht="12.75">
      <c r="A514" t="s">
        <v>2069</v>
      </c>
      <c r="B514" t="s">
        <v>2081</v>
      </c>
    </row>
    <row r="515" spans="1:2" ht="12.75">
      <c r="A515" t="s">
        <v>2069</v>
      </c>
      <c r="B515" t="s">
        <v>2082</v>
      </c>
    </row>
    <row r="516" spans="1:2" ht="12.75">
      <c r="A516" t="s">
        <v>2069</v>
      </c>
      <c r="B516" t="s">
        <v>2083</v>
      </c>
    </row>
    <row r="517" spans="1:2" ht="12.75">
      <c r="A517" t="s">
        <v>2069</v>
      </c>
      <c r="B517" t="s">
        <v>2084</v>
      </c>
    </row>
    <row r="518" spans="1:2" ht="12.75">
      <c r="A518" t="s">
        <v>2069</v>
      </c>
      <c r="B518" t="s">
        <v>2085</v>
      </c>
    </row>
    <row r="519" spans="1:2" ht="12.75">
      <c r="A519" t="s">
        <v>2086</v>
      </c>
      <c r="B519" t="s">
        <v>2086</v>
      </c>
    </row>
    <row r="520" spans="1:2" ht="12.75">
      <c r="A520" t="s">
        <v>2086</v>
      </c>
      <c r="B520" t="s">
        <v>2087</v>
      </c>
    </row>
    <row r="521" spans="1:2" ht="12.75">
      <c r="A521" t="s">
        <v>2086</v>
      </c>
      <c r="B521" t="s">
        <v>2088</v>
      </c>
    </row>
    <row r="522" spans="1:2" ht="12.75">
      <c r="A522" t="s">
        <v>2086</v>
      </c>
      <c r="B522" t="s">
        <v>2089</v>
      </c>
    </row>
    <row r="523" spans="1:2" ht="12.75">
      <c r="A523" t="s">
        <v>2086</v>
      </c>
      <c r="B523" t="s">
        <v>2090</v>
      </c>
    </row>
    <row r="524" spans="1:2" ht="12.75">
      <c r="A524" t="s">
        <v>2086</v>
      </c>
      <c r="B524" t="s">
        <v>2091</v>
      </c>
    </row>
    <row r="525" spans="1:2" ht="12.75">
      <c r="A525" t="s">
        <v>2086</v>
      </c>
      <c r="B525" t="s">
        <v>2092</v>
      </c>
    </row>
    <row r="526" spans="1:2" ht="12.75">
      <c r="A526" t="s">
        <v>2086</v>
      </c>
      <c r="B526" t="s">
        <v>2093</v>
      </c>
    </row>
    <row r="527" spans="1:2" ht="12.75" customHeight="1">
      <c r="A527" t="s">
        <v>2086</v>
      </c>
      <c r="B527" t="s">
        <v>2094</v>
      </c>
    </row>
    <row r="528" spans="1:2" ht="12.75">
      <c r="A528" t="s">
        <v>2086</v>
      </c>
      <c r="B528" t="s">
        <v>2095</v>
      </c>
    </row>
    <row r="529" spans="1:2" ht="12.75">
      <c r="A529" t="s">
        <v>2086</v>
      </c>
      <c r="B529" t="s">
        <v>2096</v>
      </c>
    </row>
    <row r="530" spans="1:2" ht="12.75">
      <c r="A530" t="s">
        <v>2097</v>
      </c>
      <c r="B530" t="s">
        <v>2097</v>
      </c>
    </row>
    <row r="531" spans="1:2" ht="12.75">
      <c r="A531" t="s">
        <v>2097</v>
      </c>
      <c r="B531" t="s">
        <v>2098</v>
      </c>
    </row>
    <row r="532" spans="1:2" ht="12.75">
      <c r="A532" t="s">
        <v>2097</v>
      </c>
      <c r="B532" t="s">
        <v>2099</v>
      </c>
    </row>
    <row r="533" spans="1:2" ht="12.75">
      <c r="A533" t="s">
        <v>2097</v>
      </c>
      <c r="B533" t="s">
        <v>2100</v>
      </c>
    </row>
    <row r="534" spans="1:2" ht="12.75">
      <c r="A534" t="s">
        <v>2097</v>
      </c>
      <c r="B534" t="s">
        <v>2101</v>
      </c>
    </row>
    <row r="535" spans="1:2" ht="12.75">
      <c r="A535" t="s">
        <v>2097</v>
      </c>
      <c r="B535" t="s">
        <v>2102</v>
      </c>
    </row>
    <row r="536" spans="1:2" ht="12.75">
      <c r="A536" t="s">
        <v>2097</v>
      </c>
      <c r="B536" t="s">
        <v>2103</v>
      </c>
    </row>
    <row r="537" spans="1:2" ht="12.75">
      <c r="A537" t="s">
        <v>2097</v>
      </c>
      <c r="B537" t="s">
        <v>2104</v>
      </c>
    </row>
    <row r="538" spans="1:2" ht="12.75">
      <c r="A538" t="s">
        <v>2097</v>
      </c>
      <c r="B538" t="s">
        <v>2105</v>
      </c>
    </row>
    <row r="539" spans="1:2" ht="12.75">
      <c r="A539" t="s">
        <v>2097</v>
      </c>
      <c r="B539" t="s">
        <v>2106</v>
      </c>
    </row>
    <row r="540" spans="1:2" ht="12.75">
      <c r="A540" t="s">
        <v>2097</v>
      </c>
      <c r="B540" t="s">
        <v>2107</v>
      </c>
    </row>
    <row r="541" spans="1:2" ht="12.75">
      <c r="A541" t="s">
        <v>2097</v>
      </c>
      <c r="B541" t="s">
        <v>2108</v>
      </c>
    </row>
    <row r="542" spans="1:2" ht="12.75">
      <c r="A542" t="s">
        <v>2097</v>
      </c>
      <c r="B542" t="s">
        <v>2109</v>
      </c>
    </row>
    <row r="543" spans="1:2" ht="12.75">
      <c r="A543" t="s">
        <v>2097</v>
      </c>
      <c r="B543" t="s">
        <v>2110</v>
      </c>
    </row>
    <row r="544" spans="1:2" ht="12.75">
      <c r="A544" t="s">
        <v>82</v>
      </c>
      <c r="B544" t="s">
        <v>82</v>
      </c>
    </row>
    <row r="545" spans="1:2" ht="12.75">
      <c r="A545" t="s">
        <v>82</v>
      </c>
      <c r="B545" t="s">
        <v>2111</v>
      </c>
    </row>
    <row r="546" spans="1:2" ht="12.75">
      <c r="A546" t="s">
        <v>82</v>
      </c>
      <c r="B546" t="s">
        <v>2112</v>
      </c>
    </row>
    <row r="547" spans="1:2" ht="12.75">
      <c r="A547" t="s">
        <v>82</v>
      </c>
      <c r="B547" t="s">
        <v>2113</v>
      </c>
    </row>
    <row r="548" spans="1:2" ht="12.75">
      <c r="A548" t="s">
        <v>82</v>
      </c>
      <c r="B548" t="s">
        <v>2114</v>
      </c>
    </row>
    <row r="549" spans="1:2" ht="12.75">
      <c r="A549" t="s">
        <v>82</v>
      </c>
      <c r="B549" t="s">
        <v>2115</v>
      </c>
    </row>
    <row r="550" spans="1:2" ht="12.75">
      <c r="A550" t="s">
        <v>82</v>
      </c>
      <c r="B550" t="s">
        <v>2116</v>
      </c>
    </row>
    <row r="551" spans="1:2" ht="12.75">
      <c r="A551" t="s">
        <v>82</v>
      </c>
      <c r="B551" t="s">
        <v>2117</v>
      </c>
    </row>
    <row r="552" spans="1:2" ht="12.75">
      <c r="A552" t="s">
        <v>82</v>
      </c>
      <c r="B552" t="s">
        <v>2118</v>
      </c>
    </row>
    <row r="553" spans="1:2" ht="12.75">
      <c r="A553" t="s">
        <v>82</v>
      </c>
      <c r="B553" t="s">
        <v>2119</v>
      </c>
    </row>
    <row r="554" spans="1:2" ht="12.75">
      <c r="A554" t="s">
        <v>82</v>
      </c>
      <c r="B554" t="s">
        <v>2120</v>
      </c>
    </row>
    <row r="555" spans="1:2" ht="12.75">
      <c r="A555" t="s">
        <v>82</v>
      </c>
      <c r="B555" t="s">
        <v>2121</v>
      </c>
    </row>
    <row r="556" spans="1:2" ht="12.75">
      <c r="A556" t="s">
        <v>2122</v>
      </c>
      <c r="B556" t="s">
        <v>2122</v>
      </c>
    </row>
    <row r="557" spans="1:2" ht="12.75">
      <c r="A557" t="s">
        <v>2122</v>
      </c>
      <c r="B557" t="s">
        <v>2123</v>
      </c>
    </row>
    <row r="558" spans="1:2" ht="12.75">
      <c r="A558" t="s">
        <v>2122</v>
      </c>
      <c r="B558" t="s">
        <v>2124</v>
      </c>
    </row>
    <row r="559" spans="1:2" ht="12.75">
      <c r="A559" t="s">
        <v>2122</v>
      </c>
      <c r="B559" t="s">
        <v>2125</v>
      </c>
    </row>
    <row r="560" spans="1:2" ht="12.75">
      <c r="A560" t="s">
        <v>2122</v>
      </c>
      <c r="B560" t="s">
        <v>2126</v>
      </c>
    </row>
    <row r="561" spans="1:2" ht="12.75">
      <c r="A561" t="s">
        <v>2122</v>
      </c>
      <c r="B561" t="s">
        <v>2127</v>
      </c>
    </row>
    <row r="562" spans="1:2" ht="12.75">
      <c r="A562" t="s">
        <v>2122</v>
      </c>
      <c r="B562" t="s">
        <v>2128</v>
      </c>
    </row>
    <row r="563" spans="1:2" ht="12.75">
      <c r="A563" t="s">
        <v>2122</v>
      </c>
      <c r="B563" t="s">
        <v>2129</v>
      </c>
    </row>
    <row r="564" spans="1:2" ht="12.75">
      <c r="A564" t="s">
        <v>2130</v>
      </c>
      <c r="B564" t="s">
        <v>2130</v>
      </c>
    </row>
    <row r="565" spans="1:2" ht="12.75">
      <c r="A565" t="s">
        <v>2130</v>
      </c>
      <c r="B565" t="s">
        <v>2131</v>
      </c>
    </row>
    <row r="566" spans="1:2" ht="12.75">
      <c r="A566" t="s">
        <v>2130</v>
      </c>
      <c r="B566" t="s">
        <v>2132</v>
      </c>
    </row>
    <row r="567" spans="1:2" ht="12.75" customHeight="1">
      <c r="A567" t="s">
        <v>2130</v>
      </c>
      <c r="B567" t="s">
        <v>2133</v>
      </c>
    </row>
    <row r="568" spans="1:2" ht="12.75">
      <c r="A568" t="s">
        <v>2130</v>
      </c>
      <c r="B568" t="s">
        <v>2143</v>
      </c>
    </row>
    <row r="569" spans="1:2" ht="12.75">
      <c r="A569" t="s">
        <v>2130</v>
      </c>
      <c r="B569" t="s">
        <v>2134</v>
      </c>
    </row>
    <row r="570" spans="1:2" ht="12.75">
      <c r="A570" t="s">
        <v>2130</v>
      </c>
      <c r="B570" t="s">
        <v>2135</v>
      </c>
    </row>
    <row r="571" spans="1:2" ht="12.75">
      <c r="A571" t="s">
        <v>2130</v>
      </c>
      <c r="B571" t="s">
        <v>2136</v>
      </c>
    </row>
    <row r="572" spans="1:2" ht="12.75">
      <c r="A572" t="s">
        <v>2130</v>
      </c>
      <c r="B572" t="s">
        <v>2137</v>
      </c>
    </row>
    <row r="573" spans="1:2" ht="12.75">
      <c r="A573" t="s">
        <v>2130</v>
      </c>
      <c r="B573" t="s">
        <v>2138</v>
      </c>
    </row>
    <row r="574" spans="1:2" ht="12.75">
      <c r="A574" t="s">
        <v>2130</v>
      </c>
      <c r="B574" t="s">
        <v>2139</v>
      </c>
    </row>
    <row r="575" spans="1:2" ht="12.75">
      <c r="A575" t="s">
        <v>2130</v>
      </c>
      <c r="B575" t="s">
        <v>2140</v>
      </c>
    </row>
    <row r="576" spans="1:2" ht="12.75">
      <c r="A576" t="s">
        <v>2130</v>
      </c>
      <c r="B576" t="s">
        <v>2141</v>
      </c>
    </row>
    <row r="577" spans="1:2" ht="12.75">
      <c r="A577" t="s">
        <v>2130</v>
      </c>
      <c r="B577" t="s">
        <v>2142</v>
      </c>
    </row>
    <row r="578" spans="1:2" ht="12.75">
      <c r="A578" t="s">
        <v>2144</v>
      </c>
      <c r="B578" t="s">
        <v>2144</v>
      </c>
    </row>
    <row r="579" spans="1:2" ht="12.75">
      <c r="A579" t="s">
        <v>2144</v>
      </c>
      <c r="B579" t="s">
        <v>2145</v>
      </c>
    </row>
    <row r="580" spans="1:2" ht="12.75">
      <c r="A580" t="s">
        <v>2144</v>
      </c>
      <c r="B580" t="s">
        <v>2147</v>
      </c>
    </row>
    <row r="581" spans="1:2" ht="12.75">
      <c r="A581" t="s">
        <v>2144</v>
      </c>
      <c r="B581" t="s">
        <v>2148</v>
      </c>
    </row>
    <row r="582" spans="1:2" ht="12.75">
      <c r="A582" t="s">
        <v>2144</v>
      </c>
      <c r="B582" t="s">
        <v>2149</v>
      </c>
    </row>
    <row r="583" spans="1:2" ht="12.75">
      <c r="A583" t="s">
        <v>2144</v>
      </c>
      <c r="B583" t="s">
        <v>2150</v>
      </c>
    </row>
    <row r="584" spans="1:2" ht="12.75">
      <c r="A584" t="s">
        <v>2144</v>
      </c>
      <c r="B584" t="s">
        <v>2151</v>
      </c>
    </row>
    <row r="585" spans="1:2" ht="12.75">
      <c r="A585" t="s">
        <v>2144</v>
      </c>
      <c r="B585" t="s">
        <v>2152</v>
      </c>
    </row>
    <row r="586" spans="1:2" ht="12.75">
      <c r="A586" t="s">
        <v>2144</v>
      </c>
      <c r="B586" t="s">
        <v>2153</v>
      </c>
    </row>
    <row r="587" spans="1:2" ht="12.75">
      <c r="A587" t="s">
        <v>2144</v>
      </c>
      <c r="B587" t="s">
        <v>2146</v>
      </c>
    </row>
    <row r="588" spans="1:2" ht="12.75">
      <c r="A588" t="s">
        <v>2144</v>
      </c>
      <c r="B588" t="s">
        <v>2154</v>
      </c>
    </row>
    <row r="589" spans="1:2" ht="12.75">
      <c r="A589" t="s">
        <v>2144</v>
      </c>
      <c r="B589" t="s">
        <v>2155</v>
      </c>
    </row>
    <row r="590" spans="1:2" ht="12.75">
      <c r="A590" t="s">
        <v>85</v>
      </c>
      <c r="B590" t="s">
        <v>85</v>
      </c>
    </row>
    <row r="591" spans="1:2" ht="12.75">
      <c r="A591" t="s">
        <v>85</v>
      </c>
      <c r="B591" t="s">
        <v>2156</v>
      </c>
    </row>
    <row r="592" spans="1:2" ht="12.75">
      <c r="A592" t="s">
        <v>85</v>
      </c>
      <c r="B592" t="s">
        <v>2157</v>
      </c>
    </row>
    <row r="593" spans="1:2" ht="12.75">
      <c r="A593" t="s">
        <v>85</v>
      </c>
      <c r="B593" t="s">
        <v>2158</v>
      </c>
    </row>
    <row r="594" spans="1:2" ht="12.75">
      <c r="A594" t="s">
        <v>85</v>
      </c>
      <c r="B594" t="s">
        <v>2159</v>
      </c>
    </row>
    <row r="595" spans="1:2" ht="12.75">
      <c r="A595" t="s">
        <v>85</v>
      </c>
      <c r="B595" t="s">
        <v>2160</v>
      </c>
    </row>
    <row r="596" spans="1:2" ht="12.75">
      <c r="A596" t="s">
        <v>85</v>
      </c>
      <c r="B596" t="s">
        <v>2161</v>
      </c>
    </row>
    <row r="597" spans="1:2" ht="12.75">
      <c r="A597" t="s">
        <v>85</v>
      </c>
      <c r="B597" t="s">
        <v>2162</v>
      </c>
    </row>
    <row r="598" spans="1:2" ht="12.75">
      <c r="A598" t="s">
        <v>85</v>
      </c>
      <c r="B598" t="s">
        <v>2163</v>
      </c>
    </row>
    <row r="599" spans="1:2" ht="12.75">
      <c r="A599" t="s">
        <v>85</v>
      </c>
      <c r="B599" t="s">
        <v>2164</v>
      </c>
    </row>
    <row r="600" spans="1:2" ht="12.75">
      <c r="A600" t="s">
        <v>85</v>
      </c>
      <c r="B600" t="s">
        <v>2165</v>
      </c>
    </row>
    <row r="601" spans="1:2" ht="12.75">
      <c r="A601" t="s">
        <v>85</v>
      </c>
      <c r="B601" t="s">
        <v>2166</v>
      </c>
    </row>
    <row r="602" spans="1:2" ht="12.75">
      <c r="A602" t="s">
        <v>85</v>
      </c>
      <c r="B602" t="s">
        <v>2167</v>
      </c>
    </row>
    <row r="603" spans="1:2" ht="12.75">
      <c r="A603" t="s">
        <v>2168</v>
      </c>
      <c r="B603" t="s">
        <v>2168</v>
      </c>
    </row>
    <row r="604" spans="1:2" ht="12.75">
      <c r="A604" t="s">
        <v>2168</v>
      </c>
      <c r="B604" t="s">
        <v>2169</v>
      </c>
    </row>
    <row r="605" spans="1:2" ht="12.75">
      <c r="A605" t="s">
        <v>2168</v>
      </c>
      <c r="B605" t="s">
        <v>2170</v>
      </c>
    </row>
    <row r="606" spans="1:2" ht="12.75">
      <c r="A606" t="s">
        <v>2168</v>
      </c>
      <c r="B606" t="s">
        <v>2171</v>
      </c>
    </row>
    <row r="607" spans="1:2" ht="12.75">
      <c r="A607" t="s">
        <v>2168</v>
      </c>
      <c r="B607" s="87" t="s">
        <v>2172</v>
      </c>
    </row>
    <row r="608" spans="1:2" ht="12.75">
      <c r="A608" t="s">
        <v>2168</v>
      </c>
      <c r="B608" s="87" t="s">
        <v>2173</v>
      </c>
    </row>
    <row r="609" spans="1:2" ht="12.75">
      <c r="A609" t="s">
        <v>2168</v>
      </c>
      <c r="B609" s="87" t="s">
        <v>2174</v>
      </c>
    </row>
    <row r="610" spans="1:2" ht="12.75">
      <c r="A610" t="s">
        <v>2168</v>
      </c>
      <c r="B610" t="s">
        <v>2175</v>
      </c>
    </row>
    <row r="611" spans="1:2" ht="12.75">
      <c r="A611" t="s">
        <v>2168</v>
      </c>
      <c r="B611" t="s">
        <v>2176</v>
      </c>
    </row>
    <row r="612" spans="1:2" ht="12.75">
      <c r="A612" t="s">
        <v>2168</v>
      </c>
      <c r="B612" t="s">
        <v>2177</v>
      </c>
    </row>
    <row r="613" spans="1:2" ht="12.75">
      <c r="A613" t="s">
        <v>2168</v>
      </c>
      <c r="B613" t="s">
        <v>2178</v>
      </c>
    </row>
    <row r="614" spans="1:2" ht="12.75">
      <c r="A614" t="s">
        <v>2168</v>
      </c>
      <c r="B614" t="s">
        <v>2179</v>
      </c>
    </row>
    <row r="615" spans="1:2" ht="12.75">
      <c r="A615" t="s">
        <v>2168</v>
      </c>
      <c r="B615" t="s">
        <v>2180</v>
      </c>
    </row>
    <row r="616" spans="1:2" ht="12.75" customHeight="1">
      <c r="A616" t="s">
        <v>2168</v>
      </c>
      <c r="B616" t="s">
        <v>2181</v>
      </c>
    </row>
    <row r="617" spans="1:2" ht="12.75">
      <c r="A617" t="s">
        <v>2182</v>
      </c>
      <c r="B617" t="s">
        <v>2182</v>
      </c>
    </row>
    <row r="618" spans="1:2" ht="12.75">
      <c r="A618" t="s">
        <v>2182</v>
      </c>
      <c r="B618" t="s">
        <v>2183</v>
      </c>
    </row>
    <row r="619" spans="1:2" ht="12.75">
      <c r="A619" t="s">
        <v>2182</v>
      </c>
      <c r="B619" t="s">
        <v>2184</v>
      </c>
    </row>
    <row r="620" spans="1:2" ht="12.75">
      <c r="A620" t="s">
        <v>2182</v>
      </c>
      <c r="B620" t="s">
        <v>2185</v>
      </c>
    </row>
    <row r="621" spans="1:2" ht="12.75">
      <c r="A621" t="s">
        <v>2182</v>
      </c>
      <c r="B621" t="s">
        <v>2186</v>
      </c>
    </row>
    <row r="622" spans="1:2" ht="12.75">
      <c r="A622" t="s">
        <v>2182</v>
      </c>
      <c r="B622" t="s">
        <v>2187</v>
      </c>
    </row>
    <row r="623" spans="1:2" ht="12.75">
      <c r="A623" t="s">
        <v>2182</v>
      </c>
      <c r="B623" t="s">
        <v>2188</v>
      </c>
    </row>
    <row r="624" spans="1:2" ht="12.75">
      <c r="A624" t="s">
        <v>2182</v>
      </c>
      <c r="B624" t="s">
        <v>2189</v>
      </c>
    </row>
    <row r="625" spans="1:2" ht="12.75">
      <c r="A625" t="s">
        <v>2182</v>
      </c>
      <c r="B625" t="s">
        <v>2190</v>
      </c>
    </row>
    <row r="626" spans="1:2" ht="12.75">
      <c r="A626" t="s">
        <v>2182</v>
      </c>
      <c r="B626" t="s">
        <v>2191</v>
      </c>
    </row>
    <row r="627" spans="1:2" ht="12.75">
      <c r="A627" t="s">
        <v>2182</v>
      </c>
      <c r="B627" t="s">
        <v>2192</v>
      </c>
    </row>
    <row r="628" spans="1:2" ht="12.75">
      <c r="A628" t="s">
        <v>2182</v>
      </c>
      <c r="B628" t="s">
        <v>2193</v>
      </c>
    </row>
    <row r="629" spans="1:2" ht="12.75">
      <c r="A629" t="s">
        <v>2194</v>
      </c>
      <c r="B629" t="s">
        <v>2194</v>
      </c>
    </row>
    <row r="630" spans="1:2" ht="12.75">
      <c r="A630" t="s">
        <v>2194</v>
      </c>
      <c r="B630" t="s">
        <v>2195</v>
      </c>
    </row>
    <row r="631" spans="1:2" ht="12.75">
      <c r="A631" t="s">
        <v>2194</v>
      </c>
      <c r="B631" t="s">
        <v>2196</v>
      </c>
    </row>
    <row r="632" spans="1:2" ht="12.75">
      <c r="A632" t="s">
        <v>2194</v>
      </c>
      <c r="B632" t="s">
        <v>2197</v>
      </c>
    </row>
    <row r="633" spans="1:2" ht="12.75">
      <c r="A633" t="s">
        <v>2194</v>
      </c>
      <c r="B633" t="s">
        <v>2198</v>
      </c>
    </row>
    <row r="634" spans="1:2" ht="12.75">
      <c r="A634" t="s">
        <v>2194</v>
      </c>
      <c r="B634" t="s">
        <v>2199</v>
      </c>
    </row>
    <row r="635" spans="1:2" ht="12.75">
      <c r="A635" t="s">
        <v>2194</v>
      </c>
      <c r="B635" t="s">
        <v>2200</v>
      </c>
    </row>
    <row r="636" spans="1:2" ht="12.75">
      <c r="A636" t="s">
        <v>2194</v>
      </c>
      <c r="B636" t="s">
        <v>2201</v>
      </c>
    </row>
    <row r="637" spans="1:2" ht="12.75">
      <c r="A637" t="s">
        <v>2194</v>
      </c>
      <c r="B637" t="s">
        <v>2202</v>
      </c>
    </row>
    <row r="638" spans="1:2" ht="12.75">
      <c r="A638" t="s">
        <v>2203</v>
      </c>
      <c r="B638" t="s">
        <v>2203</v>
      </c>
    </row>
    <row r="639" spans="1:2" ht="12.75">
      <c r="A639" t="s">
        <v>2203</v>
      </c>
      <c r="B639" t="s">
        <v>2204</v>
      </c>
    </row>
    <row r="640" spans="1:2" ht="12.75">
      <c r="A640" t="s">
        <v>2203</v>
      </c>
      <c r="B640" t="s">
        <v>2205</v>
      </c>
    </row>
    <row r="641" spans="1:2" ht="12.75">
      <c r="A641" t="s">
        <v>2203</v>
      </c>
      <c r="B641" t="s">
        <v>2206</v>
      </c>
    </row>
    <row r="642" spans="1:2" ht="12.75">
      <c r="A642" t="s">
        <v>2203</v>
      </c>
      <c r="B642" t="s">
        <v>2207</v>
      </c>
    </row>
    <row r="643" spans="1:2" ht="12.75">
      <c r="A643" t="s">
        <v>2203</v>
      </c>
      <c r="B643" t="s">
        <v>2208</v>
      </c>
    </row>
    <row r="644" spans="1:2" ht="12.75">
      <c r="A644" t="s">
        <v>2203</v>
      </c>
      <c r="B644" t="s">
        <v>2209</v>
      </c>
    </row>
    <row r="645" spans="1:2" ht="12.75">
      <c r="A645" t="s">
        <v>2203</v>
      </c>
      <c r="B645" t="s">
        <v>2210</v>
      </c>
    </row>
    <row r="646" spans="1:2" ht="12.75">
      <c r="A646" t="s">
        <v>2203</v>
      </c>
      <c r="B646" t="s">
        <v>2211</v>
      </c>
    </row>
    <row r="647" spans="1:2" ht="12.75">
      <c r="A647" t="s">
        <v>2212</v>
      </c>
      <c r="B647" t="s">
        <v>2212</v>
      </c>
    </row>
    <row r="648" spans="1:2" ht="12.75">
      <c r="A648" t="s">
        <v>2212</v>
      </c>
      <c r="B648" t="s">
        <v>2213</v>
      </c>
    </row>
    <row r="649" spans="1:2" ht="12.75">
      <c r="A649" t="s">
        <v>2212</v>
      </c>
      <c r="B649" t="s">
        <v>2214</v>
      </c>
    </row>
    <row r="650" spans="1:2" ht="12.75">
      <c r="A650" t="s">
        <v>2212</v>
      </c>
      <c r="B650" t="s">
        <v>2215</v>
      </c>
    </row>
    <row r="651" spans="1:2" ht="12.75">
      <c r="A651" t="s">
        <v>2212</v>
      </c>
      <c r="B651" t="s">
        <v>2216</v>
      </c>
    </row>
    <row r="652" spans="1:2" ht="12.75">
      <c r="A652" t="s">
        <v>2212</v>
      </c>
      <c r="B652" t="s">
        <v>2217</v>
      </c>
    </row>
    <row r="653" spans="1:2" ht="12.75">
      <c r="A653" t="s">
        <v>2212</v>
      </c>
      <c r="B653" t="s">
        <v>2218</v>
      </c>
    </row>
    <row r="654" spans="1:2" ht="12.75">
      <c r="A654" t="s">
        <v>2212</v>
      </c>
      <c r="B654" t="s">
        <v>2219</v>
      </c>
    </row>
    <row r="655" spans="1:2" ht="12.75">
      <c r="A655" t="s">
        <v>2212</v>
      </c>
      <c r="B655" t="s">
        <v>2220</v>
      </c>
    </row>
    <row r="656" spans="1:2" ht="12.75">
      <c r="A656" t="s">
        <v>2212</v>
      </c>
      <c r="B656" t="s">
        <v>2221</v>
      </c>
    </row>
    <row r="657" spans="1:2" ht="12.75">
      <c r="A657" t="s">
        <v>2212</v>
      </c>
      <c r="B657" s="87" t="s">
        <v>2222</v>
      </c>
    </row>
    <row r="658" spans="1:2" ht="12.75">
      <c r="A658" t="s">
        <v>2212</v>
      </c>
      <c r="B658" t="s">
        <v>2223</v>
      </c>
    </row>
    <row r="659" spans="1:2" ht="12.75">
      <c r="A659" t="s">
        <v>2212</v>
      </c>
      <c r="B659" t="s">
        <v>2224</v>
      </c>
    </row>
    <row r="660" spans="1:2" ht="12.75">
      <c r="A660" t="s">
        <v>2212</v>
      </c>
      <c r="B660" t="s">
        <v>2225</v>
      </c>
    </row>
    <row r="661" spans="1:2" ht="12.75">
      <c r="A661" t="s">
        <v>1194</v>
      </c>
      <c r="B661" t="s">
        <v>1194</v>
      </c>
    </row>
    <row r="662" spans="1:2" ht="12.75">
      <c r="A662" t="s">
        <v>1194</v>
      </c>
      <c r="B662" t="s">
        <v>2226</v>
      </c>
    </row>
    <row r="663" spans="1:2" ht="12.75">
      <c r="A663" t="s">
        <v>1194</v>
      </c>
      <c r="B663" t="s">
        <v>2227</v>
      </c>
    </row>
    <row r="664" spans="1:2" ht="12.75">
      <c r="A664" t="s">
        <v>1194</v>
      </c>
      <c r="B664" t="s">
        <v>2228</v>
      </c>
    </row>
    <row r="665" spans="1:2" ht="12.75">
      <c r="A665" t="s">
        <v>1194</v>
      </c>
      <c r="B665" t="s">
        <v>2229</v>
      </c>
    </row>
    <row r="666" spans="1:2" ht="12.75">
      <c r="A666" t="s">
        <v>1194</v>
      </c>
      <c r="B666" t="s">
        <v>2230</v>
      </c>
    </row>
    <row r="667" spans="1:2" ht="12.75">
      <c r="A667" t="s">
        <v>1194</v>
      </c>
      <c r="B667" t="s">
        <v>2231</v>
      </c>
    </row>
    <row r="668" spans="1:2" ht="12.75">
      <c r="A668" t="s">
        <v>1194</v>
      </c>
      <c r="B668" t="s">
        <v>2232</v>
      </c>
    </row>
    <row r="669" spans="1:2" ht="12.75">
      <c r="A669" t="s">
        <v>1194</v>
      </c>
      <c r="B669" t="s">
        <v>2233</v>
      </c>
    </row>
    <row r="670" spans="1:2" ht="12.75">
      <c r="A670" t="s">
        <v>1194</v>
      </c>
      <c r="B670" t="s">
        <v>2234</v>
      </c>
    </row>
    <row r="671" spans="1:2" ht="12.75">
      <c r="A671" t="s">
        <v>1194</v>
      </c>
      <c r="B671" t="s">
        <v>2235</v>
      </c>
    </row>
    <row r="672" spans="1:2" ht="12.75">
      <c r="A672" t="s">
        <v>1194</v>
      </c>
      <c r="B672" t="s">
        <v>2236</v>
      </c>
    </row>
    <row r="673" spans="1:2" ht="12.75">
      <c r="A673" t="s">
        <v>2237</v>
      </c>
      <c r="B673" t="s">
        <v>2237</v>
      </c>
    </row>
    <row r="674" spans="1:2" ht="12.75">
      <c r="A674" t="s">
        <v>2237</v>
      </c>
      <c r="B674" t="s">
        <v>2238</v>
      </c>
    </row>
    <row r="675" spans="1:2" ht="12.75">
      <c r="A675" t="s">
        <v>2237</v>
      </c>
      <c r="B675" t="s">
        <v>2239</v>
      </c>
    </row>
    <row r="676" spans="1:2" ht="12.75">
      <c r="A676" t="s">
        <v>2237</v>
      </c>
      <c r="B676" t="s">
        <v>2240</v>
      </c>
    </row>
    <row r="677" spans="1:2" ht="12.75">
      <c r="A677" t="s">
        <v>2237</v>
      </c>
      <c r="B677" t="s">
        <v>2241</v>
      </c>
    </row>
    <row r="678" spans="1:2" ht="12.75" customHeight="1">
      <c r="A678" t="s">
        <v>2237</v>
      </c>
      <c r="B678" t="s">
        <v>2242</v>
      </c>
    </row>
    <row r="679" spans="1:2" ht="12.75">
      <c r="A679" t="s">
        <v>2237</v>
      </c>
      <c r="B679" t="s">
        <v>2243</v>
      </c>
    </row>
    <row r="680" spans="1:2" ht="12.75">
      <c r="A680" t="s">
        <v>2237</v>
      </c>
      <c r="B680" t="s">
        <v>2244</v>
      </c>
    </row>
    <row r="681" spans="1:2" ht="12.75">
      <c r="A681" t="s">
        <v>2237</v>
      </c>
      <c r="B681" t="s">
        <v>2245</v>
      </c>
    </row>
    <row r="682" spans="1:2" ht="12.75">
      <c r="A682" t="s">
        <v>2237</v>
      </c>
      <c r="B682" t="s">
        <v>2246</v>
      </c>
    </row>
    <row r="683" spans="1:2" ht="12.75">
      <c r="A683" t="s">
        <v>2237</v>
      </c>
      <c r="B683" t="s">
        <v>2247</v>
      </c>
    </row>
    <row r="684" spans="1:2" ht="12.75">
      <c r="A684" t="s">
        <v>2237</v>
      </c>
      <c r="B684" t="s">
        <v>2248</v>
      </c>
    </row>
    <row r="685" spans="1:2" ht="12.75">
      <c r="A685" t="s">
        <v>2237</v>
      </c>
      <c r="B685" t="s">
        <v>2249</v>
      </c>
    </row>
    <row r="686" spans="1:2" ht="12.75">
      <c r="A686" t="s">
        <v>2237</v>
      </c>
      <c r="B686" t="s">
        <v>2250</v>
      </c>
    </row>
    <row r="687" spans="1:2" ht="12.75">
      <c r="A687" t="s">
        <v>2237</v>
      </c>
      <c r="B687" t="s">
        <v>2251</v>
      </c>
    </row>
    <row r="688" spans="1:2" ht="12.75">
      <c r="A688" t="s">
        <v>2237</v>
      </c>
      <c r="B688" t="s">
        <v>2252</v>
      </c>
    </row>
    <row r="689" spans="1:2" ht="12.75">
      <c r="A689" t="s">
        <v>2253</v>
      </c>
      <c r="B689" t="s">
        <v>2253</v>
      </c>
    </row>
    <row r="690" spans="1:2" ht="12.75">
      <c r="A690" t="s">
        <v>2253</v>
      </c>
      <c r="B690" t="s">
        <v>2254</v>
      </c>
    </row>
    <row r="691" spans="1:2" ht="12.75">
      <c r="A691" t="s">
        <v>2253</v>
      </c>
      <c r="B691" t="s">
        <v>2255</v>
      </c>
    </row>
    <row r="692" spans="1:2" ht="12.75">
      <c r="A692" t="s">
        <v>2253</v>
      </c>
      <c r="B692" t="s">
        <v>2256</v>
      </c>
    </row>
    <row r="693" spans="1:2" ht="12.75">
      <c r="A693" t="s">
        <v>2253</v>
      </c>
      <c r="B693" t="s">
        <v>2257</v>
      </c>
    </row>
    <row r="694" spans="1:2" ht="12.75">
      <c r="A694" t="s">
        <v>2253</v>
      </c>
      <c r="B694" t="s">
        <v>2258</v>
      </c>
    </row>
    <row r="695" spans="1:2" ht="12.75">
      <c r="A695" t="s">
        <v>2253</v>
      </c>
      <c r="B695" t="s">
        <v>2259</v>
      </c>
    </row>
    <row r="696" spans="1:2" ht="12.75">
      <c r="A696" t="s">
        <v>2253</v>
      </c>
      <c r="B696" t="s">
        <v>2260</v>
      </c>
    </row>
    <row r="697" spans="1:2" ht="12.75">
      <c r="A697" t="s">
        <v>2253</v>
      </c>
      <c r="B697" t="s">
        <v>2261</v>
      </c>
    </row>
    <row r="698" spans="1:2" ht="12.75">
      <c r="A698" t="s">
        <v>2262</v>
      </c>
      <c r="B698" t="s">
        <v>2262</v>
      </c>
    </row>
    <row r="699" spans="1:2" ht="12.75">
      <c r="A699" t="s">
        <v>2262</v>
      </c>
      <c r="B699" t="s">
        <v>2263</v>
      </c>
    </row>
    <row r="700" spans="1:2" ht="12.75">
      <c r="A700" t="s">
        <v>2262</v>
      </c>
      <c r="B700" t="s">
        <v>2264</v>
      </c>
    </row>
    <row r="701" spans="1:2" ht="12.75">
      <c r="A701" t="s">
        <v>2262</v>
      </c>
      <c r="B701" t="s">
        <v>2265</v>
      </c>
    </row>
    <row r="702" spans="1:2" ht="12.75">
      <c r="A702" t="s">
        <v>2262</v>
      </c>
      <c r="B702" t="s">
        <v>2266</v>
      </c>
    </row>
    <row r="703" spans="1:2" ht="12.75">
      <c r="A703" t="s">
        <v>2262</v>
      </c>
      <c r="B703" t="s">
        <v>2267</v>
      </c>
    </row>
    <row r="704" spans="1:2" ht="12.75">
      <c r="A704" t="s">
        <v>2262</v>
      </c>
      <c r="B704" t="s">
        <v>2268</v>
      </c>
    </row>
    <row r="705" spans="1:2" ht="12.75">
      <c r="A705" t="s">
        <v>2262</v>
      </c>
      <c r="B705" t="s">
        <v>2269</v>
      </c>
    </row>
    <row r="706" spans="1:2" ht="12.75">
      <c r="A706" t="s">
        <v>2262</v>
      </c>
      <c r="B706" t="s">
        <v>2270</v>
      </c>
    </row>
    <row r="707" spans="1:2" ht="12.75">
      <c r="A707" t="s">
        <v>2262</v>
      </c>
      <c r="B707" t="s">
        <v>2271</v>
      </c>
    </row>
    <row r="708" spans="1:2" ht="12.75">
      <c r="A708" t="s">
        <v>2262</v>
      </c>
      <c r="B708" t="s">
        <v>2272</v>
      </c>
    </row>
    <row r="709" spans="1:2" ht="12.75">
      <c r="A709" t="s">
        <v>2262</v>
      </c>
      <c r="B709" t="s">
        <v>2273</v>
      </c>
    </row>
    <row r="710" spans="1:2" ht="12.75">
      <c r="A710" t="s">
        <v>2262</v>
      </c>
      <c r="B710" t="s">
        <v>2274</v>
      </c>
    </row>
    <row r="711" spans="1:2" ht="12.75">
      <c r="A711" t="s">
        <v>2275</v>
      </c>
      <c r="B711" t="s">
        <v>2275</v>
      </c>
    </row>
    <row r="712" spans="1:2" ht="12.75">
      <c r="A712" t="s">
        <v>2275</v>
      </c>
      <c r="B712" t="s">
        <v>2276</v>
      </c>
    </row>
    <row r="713" spans="1:2" ht="12.75">
      <c r="A713" t="s">
        <v>2275</v>
      </c>
      <c r="B713" t="s">
        <v>2277</v>
      </c>
    </row>
    <row r="714" spans="1:2" ht="12.75">
      <c r="A714" t="s">
        <v>2275</v>
      </c>
      <c r="B714" t="s">
        <v>2278</v>
      </c>
    </row>
    <row r="715" spans="1:2" ht="12.75">
      <c r="A715" t="s">
        <v>2275</v>
      </c>
      <c r="B715" t="s">
        <v>2279</v>
      </c>
    </row>
    <row r="716" spans="1:2" ht="12.75">
      <c r="A716" t="s">
        <v>2275</v>
      </c>
      <c r="B716" t="s">
        <v>2280</v>
      </c>
    </row>
    <row r="717" spans="1:2" ht="12.75">
      <c r="A717" t="s">
        <v>2275</v>
      </c>
      <c r="B717" t="s">
        <v>2281</v>
      </c>
    </row>
    <row r="718" spans="1:2" ht="12.75">
      <c r="A718" t="s">
        <v>2275</v>
      </c>
      <c r="B718" s="87" t="s">
        <v>2282</v>
      </c>
    </row>
    <row r="719" spans="1:2" ht="12.75">
      <c r="A719" t="s">
        <v>2275</v>
      </c>
      <c r="B719" t="s">
        <v>2283</v>
      </c>
    </row>
    <row r="720" spans="1:2" ht="12.75">
      <c r="A720" t="s">
        <v>2275</v>
      </c>
      <c r="B720" t="s">
        <v>2284</v>
      </c>
    </row>
    <row r="721" spans="1:2" ht="12.75">
      <c r="A721" t="s">
        <v>2275</v>
      </c>
      <c r="B721" t="s">
        <v>2285</v>
      </c>
    </row>
    <row r="722" spans="1:2" ht="12.75">
      <c r="A722" t="s">
        <v>2275</v>
      </c>
      <c r="B722" t="s">
        <v>2286</v>
      </c>
    </row>
    <row r="723" spans="1:2" ht="12.75">
      <c r="A723" t="s">
        <v>2275</v>
      </c>
      <c r="B723" t="s">
        <v>2287</v>
      </c>
    </row>
    <row r="724" spans="1:2" ht="12.75">
      <c r="A724" t="s">
        <v>2275</v>
      </c>
      <c r="B724" t="s">
        <v>2288</v>
      </c>
    </row>
    <row r="725" spans="1:2" ht="12.75">
      <c r="A725" t="s">
        <v>2275</v>
      </c>
      <c r="B725" t="s">
        <v>2289</v>
      </c>
    </row>
    <row r="726" spans="1:2" ht="12.75">
      <c r="A726" t="s">
        <v>2275</v>
      </c>
      <c r="B726" t="s">
        <v>2290</v>
      </c>
    </row>
    <row r="727" spans="1:2" ht="12.75">
      <c r="A727" t="s">
        <v>2275</v>
      </c>
      <c r="B727" t="s">
        <v>2291</v>
      </c>
    </row>
    <row r="728" spans="1:2" ht="12.75">
      <c r="A728" t="s">
        <v>2292</v>
      </c>
      <c r="B728" t="s">
        <v>2292</v>
      </c>
    </row>
    <row r="729" spans="1:2" ht="12.75">
      <c r="A729" t="s">
        <v>2292</v>
      </c>
      <c r="B729" t="s">
        <v>2293</v>
      </c>
    </row>
    <row r="730" spans="1:2" ht="12.75">
      <c r="A730" t="s">
        <v>2292</v>
      </c>
      <c r="B730" t="s">
        <v>2294</v>
      </c>
    </row>
    <row r="731" spans="1:2" ht="12.75">
      <c r="A731" t="s">
        <v>2292</v>
      </c>
      <c r="B731" t="s">
        <v>2295</v>
      </c>
    </row>
    <row r="732" spans="1:2" ht="12.75">
      <c r="A732" t="s">
        <v>2292</v>
      </c>
      <c r="B732" t="s">
        <v>2296</v>
      </c>
    </row>
    <row r="733" spans="1:2" ht="12.75">
      <c r="A733" t="s">
        <v>2292</v>
      </c>
      <c r="B733" t="s">
        <v>2297</v>
      </c>
    </row>
    <row r="734" spans="1:2" ht="12.75">
      <c r="A734" t="s">
        <v>2292</v>
      </c>
      <c r="B734" t="s">
        <v>2298</v>
      </c>
    </row>
    <row r="735" spans="1:2" ht="12.75" customHeight="1">
      <c r="A735" t="s">
        <v>2292</v>
      </c>
      <c r="B735" t="s">
        <v>2299</v>
      </c>
    </row>
    <row r="736" spans="1:2" ht="12.75">
      <c r="A736" t="s">
        <v>2292</v>
      </c>
      <c r="B736" t="s">
        <v>2300</v>
      </c>
    </row>
    <row r="737" spans="1:2" ht="12.75">
      <c r="A737" t="s">
        <v>2292</v>
      </c>
      <c r="B737" t="s">
        <v>2301</v>
      </c>
    </row>
    <row r="738" spans="1:2" ht="12.75">
      <c r="A738" t="s">
        <v>2292</v>
      </c>
      <c r="B738" t="s">
        <v>2302</v>
      </c>
    </row>
    <row r="739" spans="1:2" ht="12.75">
      <c r="A739" t="s">
        <v>2292</v>
      </c>
      <c r="B739" t="s">
        <v>2303</v>
      </c>
    </row>
    <row r="740" spans="1:2" ht="12.75">
      <c r="A740" t="s">
        <v>2292</v>
      </c>
      <c r="B740" t="s">
        <v>2304</v>
      </c>
    </row>
    <row r="741" spans="1:2" ht="12.75">
      <c r="A741" t="s">
        <v>2292</v>
      </c>
      <c r="B741" t="s">
        <v>2305</v>
      </c>
    </row>
    <row r="742" spans="1:2" ht="12.75">
      <c r="A742" t="s">
        <v>2292</v>
      </c>
      <c r="B742" t="s">
        <v>2306</v>
      </c>
    </row>
    <row r="743" spans="1:2" ht="12.75">
      <c r="A743" t="s">
        <v>2307</v>
      </c>
      <c r="B743" t="s">
        <v>2307</v>
      </c>
    </row>
    <row r="744" spans="1:2" ht="12.75">
      <c r="A744" t="s">
        <v>2307</v>
      </c>
      <c r="B744" t="s">
        <v>2308</v>
      </c>
    </row>
    <row r="745" spans="1:2" ht="12.75">
      <c r="A745" t="s">
        <v>2307</v>
      </c>
      <c r="B745" t="s">
        <v>2309</v>
      </c>
    </row>
    <row r="746" spans="1:2" ht="12.75">
      <c r="A746" t="s">
        <v>2307</v>
      </c>
      <c r="B746" t="s">
        <v>2310</v>
      </c>
    </row>
    <row r="747" spans="1:2" ht="12.75">
      <c r="A747" t="s">
        <v>2307</v>
      </c>
      <c r="B747" t="s">
        <v>2311</v>
      </c>
    </row>
    <row r="748" spans="1:2" ht="12.75">
      <c r="A748" t="s">
        <v>2307</v>
      </c>
      <c r="B748" t="s">
        <v>2312</v>
      </c>
    </row>
    <row r="749" spans="1:2" ht="12.75">
      <c r="A749" t="s">
        <v>2307</v>
      </c>
      <c r="B749" t="s">
        <v>2313</v>
      </c>
    </row>
    <row r="750" spans="1:2" ht="12.75">
      <c r="A750" t="s">
        <v>2307</v>
      </c>
      <c r="B750" t="s">
        <v>2314</v>
      </c>
    </row>
    <row r="751" spans="1:2" ht="12.75">
      <c r="A751" t="s">
        <v>2307</v>
      </c>
      <c r="B751" t="s">
        <v>2315</v>
      </c>
    </row>
    <row r="752" spans="1:2" ht="12.75">
      <c r="A752" t="s">
        <v>2307</v>
      </c>
      <c r="B752" t="s">
        <v>2316</v>
      </c>
    </row>
    <row r="753" spans="1:2" ht="12.75">
      <c r="A753" t="s">
        <v>2307</v>
      </c>
      <c r="B753" t="s">
        <v>2317</v>
      </c>
    </row>
    <row r="754" spans="1:2" ht="12.75">
      <c r="A754" t="s">
        <v>2307</v>
      </c>
      <c r="B754" t="s">
        <v>2318</v>
      </c>
    </row>
    <row r="755" spans="1:2" ht="12.75">
      <c r="A755" t="s">
        <v>2307</v>
      </c>
      <c r="B755" t="s">
        <v>2319</v>
      </c>
    </row>
    <row r="756" spans="1:2" ht="12.75">
      <c r="A756" t="s">
        <v>2307</v>
      </c>
      <c r="B756" t="s">
        <v>2320</v>
      </c>
    </row>
    <row r="757" spans="1:2" ht="12.75">
      <c r="A757" t="s">
        <v>2307</v>
      </c>
      <c r="B757" t="s">
        <v>2321</v>
      </c>
    </row>
    <row r="758" spans="1:2" ht="12.75">
      <c r="A758" t="s">
        <v>2307</v>
      </c>
      <c r="B758" t="s">
        <v>2322</v>
      </c>
    </row>
    <row r="759" spans="1:2" ht="12.75">
      <c r="A759" t="s">
        <v>2307</v>
      </c>
      <c r="B759" t="s">
        <v>2324</v>
      </c>
    </row>
    <row r="760" spans="1:2" ht="12.75">
      <c r="A760" t="s">
        <v>2307</v>
      </c>
      <c r="B760" t="s">
        <v>2323</v>
      </c>
    </row>
    <row r="761" spans="1:2" ht="12.75">
      <c r="A761" t="s">
        <v>2307</v>
      </c>
      <c r="B761" t="s">
        <v>2325</v>
      </c>
    </row>
    <row r="762" spans="1:2" ht="12.75">
      <c r="A762" t="s">
        <v>2326</v>
      </c>
      <c r="B762" t="s">
        <v>2326</v>
      </c>
    </row>
    <row r="763" spans="1:2" ht="12.75">
      <c r="A763" t="s">
        <v>2326</v>
      </c>
      <c r="B763" t="s">
        <v>2327</v>
      </c>
    </row>
    <row r="764" spans="1:2" ht="12.75">
      <c r="A764" t="s">
        <v>2326</v>
      </c>
      <c r="B764" t="s">
        <v>2328</v>
      </c>
    </row>
    <row r="765" spans="1:2" ht="12.75">
      <c r="A765" t="s">
        <v>2326</v>
      </c>
      <c r="B765" t="s">
        <v>2329</v>
      </c>
    </row>
    <row r="766" spans="1:2" ht="12.75">
      <c r="A766" t="s">
        <v>2326</v>
      </c>
      <c r="B766" t="s">
        <v>2330</v>
      </c>
    </row>
    <row r="767" spans="1:2" ht="12.75">
      <c r="A767" t="s">
        <v>2326</v>
      </c>
      <c r="B767" t="s">
        <v>2331</v>
      </c>
    </row>
    <row r="768" spans="1:2" ht="12.75">
      <c r="A768" t="s">
        <v>2326</v>
      </c>
      <c r="B768" t="s">
        <v>2332</v>
      </c>
    </row>
    <row r="769" spans="1:2" ht="12.75">
      <c r="A769" t="s">
        <v>2326</v>
      </c>
      <c r="B769" t="s">
        <v>2333</v>
      </c>
    </row>
    <row r="770" spans="1:2" ht="12.75">
      <c r="A770" t="s">
        <v>2326</v>
      </c>
      <c r="B770" t="s">
        <v>2334</v>
      </c>
    </row>
    <row r="771" spans="1:2" ht="12.75">
      <c r="A771" t="s">
        <v>2326</v>
      </c>
      <c r="B771" t="s">
        <v>2335</v>
      </c>
    </row>
    <row r="772" spans="1:2" ht="12.75">
      <c r="A772" t="s">
        <v>2326</v>
      </c>
      <c r="B772" t="s">
        <v>2336</v>
      </c>
    </row>
    <row r="773" spans="1:2" ht="12.75">
      <c r="A773" t="s">
        <v>2326</v>
      </c>
      <c r="B773" t="s">
        <v>2337</v>
      </c>
    </row>
    <row r="774" spans="1:2" ht="12.75">
      <c r="A774" t="s">
        <v>2326</v>
      </c>
      <c r="B774" t="s">
        <v>2343</v>
      </c>
    </row>
    <row r="775" spans="1:2" ht="12.75" customHeight="1">
      <c r="A775" t="s">
        <v>2326</v>
      </c>
      <c r="B775" t="s">
        <v>2338</v>
      </c>
    </row>
    <row r="776" spans="1:2" ht="12.75">
      <c r="A776" t="s">
        <v>2326</v>
      </c>
      <c r="B776" t="s">
        <v>2339</v>
      </c>
    </row>
    <row r="777" spans="1:2" ht="12.75">
      <c r="A777" t="s">
        <v>2326</v>
      </c>
      <c r="B777" t="s">
        <v>2340</v>
      </c>
    </row>
    <row r="778" spans="1:2" ht="12.75">
      <c r="A778" t="s">
        <v>2326</v>
      </c>
      <c r="B778" t="s">
        <v>2341</v>
      </c>
    </row>
    <row r="779" spans="1:2" ht="12.75">
      <c r="A779" t="s">
        <v>2326</v>
      </c>
      <c r="B779" t="s">
        <v>2342</v>
      </c>
    </row>
    <row r="780" spans="1:2" ht="12.75">
      <c r="A780" t="s">
        <v>2344</v>
      </c>
      <c r="B780" t="s">
        <v>2344</v>
      </c>
    </row>
    <row r="781" spans="1:2" ht="12.75">
      <c r="A781" t="s">
        <v>2344</v>
      </c>
      <c r="B781" t="s">
        <v>2345</v>
      </c>
    </row>
    <row r="782" spans="1:2" ht="12.75">
      <c r="A782" t="s">
        <v>2344</v>
      </c>
      <c r="B782" t="s">
        <v>2346</v>
      </c>
    </row>
    <row r="783" spans="1:2" ht="12.75">
      <c r="A783" t="s">
        <v>2344</v>
      </c>
      <c r="B783" t="s">
        <v>2347</v>
      </c>
    </row>
    <row r="784" spans="1:2" ht="12.75">
      <c r="A784" t="s">
        <v>1576</v>
      </c>
      <c r="B784" t="s">
        <v>1576</v>
      </c>
    </row>
    <row r="785" spans="1:2" ht="13.5" customHeight="1">
      <c r="A785" t="s">
        <v>1576</v>
      </c>
      <c r="B785" s="86" t="s">
        <v>1562</v>
      </c>
    </row>
    <row r="786" spans="1:2" ht="13.5" customHeight="1">
      <c r="A786" t="s">
        <v>1576</v>
      </c>
      <c r="B786" s="86" t="s">
        <v>1567</v>
      </c>
    </row>
    <row r="787" spans="1:2" ht="13.5" customHeight="1">
      <c r="A787" t="s">
        <v>1576</v>
      </c>
      <c r="B787" s="86" t="s">
        <v>1572</v>
      </c>
    </row>
    <row r="788" spans="1:2" ht="13.5" customHeight="1">
      <c r="A788" t="s">
        <v>1576</v>
      </c>
      <c r="B788" s="86" t="s">
        <v>1563</v>
      </c>
    </row>
    <row r="789" spans="1:2" ht="13.5" customHeight="1">
      <c r="A789" t="s">
        <v>1576</v>
      </c>
      <c r="B789" s="86" t="s">
        <v>1568</v>
      </c>
    </row>
    <row r="790" spans="1:2" ht="13.5" customHeight="1">
      <c r="A790" t="s">
        <v>1576</v>
      </c>
      <c r="B790" s="86" t="s">
        <v>1573</v>
      </c>
    </row>
    <row r="791" spans="1:2" ht="13.5" customHeight="1">
      <c r="A791" t="s">
        <v>1576</v>
      </c>
      <c r="B791" s="86" t="s">
        <v>1564</v>
      </c>
    </row>
    <row r="792" spans="1:2" ht="13.5" customHeight="1">
      <c r="A792" t="s">
        <v>1576</v>
      </c>
      <c r="B792" s="86" t="s">
        <v>1569</v>
      </c>
    </row>
    <row r="793" spans="1:2" ht="13.5" customHeight="1">
      <c r="A793" t="s">
        <v>1576</v>
      </c>
      <c r="B793" s="86" t="s">
        <v>1574</v>
      </c>
    </row>
    <row r="794" spans="1:2" ht="13.5" customHeight="1">
      <c r="A794" t="s">
        <v>1576</v>
      </c>
      <c r="B794" s="86" t="s">
        <v>1565</v>
      </c>
    </row>
    <row r="795" spans="1:2" ht="13.5" customHeight="1">
      <c r="A795" t="s">
        <v>1576</v>
      </c>
      <c r="B795" s="86" t="s">
        <v>1570</v>
      </c>
    </row>
    <row r="796" spans="1:2" ht="13.5" customHeight="1">
      <c r="A796" t="s">
        <v>1576</v>
      </c>
      <c r="B796" s="86" t="s">
        <v>1575</v>
      </c>
    </row>
    <row r="797" spans="1:2" ht="13.5" customHeight="1">
      <c r="A797" t="s">
        <v>1576</v>
      </c>
      <c r="B797" s="86" t="s">
        <v>1566</v>
      </c>
    </row>
    <row r="798" spans="1:2" ht="13.5" customHeight="1">
      <c r="A798" t="s">
        <v>1576</v>
      </c>
      <c r="B798" s="86" t="s">
        <v>1571</v>
      </c>
    </row>
    <row r="799" spans="1:2" ht="12.75">
      <c r="A799" t="s">
        <v>2348</v>
      </c>
      <c r="B799" t="s">
        <v>2348</v>
      </c>
    </row>
    <row r="800" spans="1:2" ht="12.75">
      <c r="A800" t="s">
        <v>2348</v>
      </c>
      <c r="B800" t="s">
        <v>2349</v>
      </c>
    </row>
    <row r="801" spans="1:2" ht="12.75">
      <c r="A801" t="s">
        <v>2348</v>
      </c>
      <c r="B801" t="s">
        <v>2350</v>
      </c>
    </row>
    <row r="802" spans="1:2" ht="12.75">
      <c r="A802" t="s">
        <v>2348</v>
      </c>
      <c r="B802" t="s">
        <v>2351</v>
      </c>
    </row>
    <row r="803" spans="1:2" ht="12.75">
      <c r="A803" t="s">
        <v>2348</v>
      </c>
      <c r="B803" t="s">
        <v>2352</v>
      </c>
    </row>
    <row r="804" spans="1:2" ht="12.75">
      <c r="A804" t="s">
        <v>2348</v>
      </c>
      <c r="B804" t="s">
        <v>2353</v>
      </c>
    </row>
    <row r="805" spans="1:2" ht="12.75">
      <c r="A805" t="s">
        <v>2348</v>
      </c>
      <c r="B805" t="s">
        <v>2354</v>
      </c>
    </row>
    <row r="806" spans="1:2" ht="12.75">
      <c r="A806" t="s">
        <v>2348</v>
      </c>
      <c r="B806" t="s">
        <v>2355</v>
      </c>
    </row>
    <row r="807" spans="1:2" ht="12.75">
      <c r="A807" t="s">
        <v>2348</v>
      </c>
      <c r="B807" t="s">
        <v>2356</v>
      </c>
    </row>
    <row r="808" spans="1:2" ht="12.75">
      <c r="A808" t="s">
        <v>2348</v>
      </c>
      <c r="B808" t="s">
        <v>2357</v>
      </c>
    </row>
    <row r="809" spans="1:2" ht="12.75">
      <c r="A809" t="s">
        <v>2358</v>
      </c>
      <c r="B809" t="s">
        <v>2358</v>
      </c>
    </row>
    <row r="810" spans="1:2" ht="12.75">
      <c r="A810" t="s">
        <v>2358</v>
      </c>
      <c r="B810" t="s">
        <v>2359</v>
      </c>
    </row>
    <row r="811" spans="1:2" ht="12.75">
      <c r="A811" t="s">
        <v>2358</v>
      </c>
      <c r="B811" t="s">
        <v>2360</v>
      </c>
    </row>
    <row r="812" spans="1:2" ht="12.75">
      <c r="A812" t="s">
        <v>2358</v>
      </c>
      <c r="B812" t="s">
        <v>2361</v>
      </c>
    </row>
    <row r="813" spans="1:2" ht="12.75">
      <c r="A813" t="s">
        <v>2358</v>
      </c>
      <c r="B813" t="s">
        <v>2362</v>
      </c>
    </row>
    <row r="814" spans="1:2" ht="12.75">
      <c r="A814" t="s">
        <v>2358</v>
      </c>
      <c r="B814" t="s">
        <v>2363</v>
      </c>
    </row>
    <row r="815" spans="1:2" ht="12.75">
      <c r="A815" t="s">
        <v>2358</v>
      </c>
      <c r="B815" t="s">
        <v>2364</v>
      </c>
    </row>
    <row r="816" spans="1:2" ht="12.75">
      <c r="A816" t="s">
        <v>2358</v>
      </c>
      <c r="B816" t="s">
        <v>2365</v>
      </c>
    </row>
    <row r="817" spans="1:2" ht="12.75">
      <c r="A817" t="s">
        <v>2366</v>
      </c>
      <c r="B817" t="s">
        <v>2366</v>
      </c>
    </row>
    <row r="818" spans="1:2" ht="12.75">
      <c r="A818" t="s">
        <v>2366</v>
      </c>
      <c r="B818" t="s">
        <v>2369</v>
      </c>
    </row>
    <row r="819" spans="1:2" ht="12.75">
      <c r="A819" t="s">
        <v>2366</v>
      </c>
      <c r="B819" t="s">
        <v>2367</v>
      </c>
    </row>
    <row r="820" spans="1:2" ht="12.75">
      <c r="A820" t="s">
        <v>2366</v>
      </c>
      <c r="B820" t="s">
        <v>2370</v>
      </c>
    </row>
    <row r="821" spans="1:2" ht="12.75">
      <c r="A821" t="s">
        <v>2366</v>
      </c>
      <c r="B821" t="s">
        <v>2371</v>
      </c>
    </row>
    <row r="822" spans="1:2" ht="12.75">
      <c r="A822" t="s">
        <v>2366</v>
      </c>
      <c r="B822" t="s">
        <v>2387</v>
      </c>
    </row>
    <row r="823" spans="1:2" ht="12.75">
      <c r="A823" t="s">
        <v>2366</v>
      </c>
      <c r="B823" t="s">
        <v>2372</v>
      </c>
    </row>
    <row r="824" spans="1:2" ht="12.75">
      <c r="A824" t="s">
        <v>2366</v>
      </c>
      <c r="B824" t="s">
        <v>2373</v>
      </c>
    </row>
    <row r="825" spans="1:2" ht="12.75">
      <c r="A825" t="s">
        <v>2366</v>
      </c>
      <c r="B825" t="s">
        <v>2374</v>
      </c>
    </row>
    <row r="826" spans="1:2" ht="12.75">
      <c r="A826" t="s">
        <v>2366</v>
      </c>
      <c r="B826" t="s">
        <v>2375</v>
      </c>
    </row>
    <row r="827" spans="1:2" ht="12.75">
      <c r="A827" t="s">
        <v>2366</v>
      </c>
      <c r="B827" t="s">
        <v>2376</v>
      </c>
    </row>
    <row r="828" spans="1:2" ht="12.75">
      <c r="A828" t="s">
        <v>2366</v>
      </c>
      <c r="B828" t="s">
        <v>2377</v>
      </c>
    </row>
    <row r="829" spans="1:2" ht="12.75">
      <c r="A829" t="s">
        <v>2366</v>
      </c>
      <c r="B829" t="s">
        <v>2368</v>
      </c>
    </row>
    <row r="830" spans="1:2" ht="12.75">
      <c r="A830" t="s">
        <v>2366</v>
      </c>
      <c r="B830" t="s">
        <v>2378</v>
      </c>
    </row>
    <row r="831" spans="1:2" ht="12.75">
      <c r="A831" t="s">
        <v>2366</v>
      </c>
      <c r="B831" t="s">
        <v>2379</v>
      </c>
    </row>
    <row r="832" spans="1:2" ht="12.75">
      <c r="A832" t="s">
        <v>2366</v>
      </c>
      <c r="B832" t="s">
        <v>2380</v>
      </c>
    </row>
    <row r="833" spans="1:2" ht="12.75">
      <c r="A833" t="s">
        <v>2366</v>
      </c>
      <c r="B833" s="87" t="s">
        <v>2381</v>
      </c>
    </row>
    <row r="834" spans="1:2" ht="12.75">
      <c r="A834" t="s">
        <v>2366</v>
      </c>
      <c r="B834" t="s">
        <v>2382</v>
      </c>
    </row>
    <row r="835" spans="1:2" ht="12.75">
      <c r="A835" t="s">
        <v>2366</v>
      </c>
      <c r="B835" t="s">
        <v>2383</v>
      </c>
    </row>
    <row r="836" spans="1:2" ht="12.75">
      <c r="A836" t="s">
        <v>2366</v>
      </c>
      <c r="B836" t="s">
        <v>2384</v>
      </c>
    </row>
    <row r="837" spans="1:2" ht="12.75">
      <c r="A837" t="s">
        <v>2366</v>
      </c>
      <c r="B837" t="s">
        <v>2385</v>
      </c>
    </row>
    <row r="838" spans="1:2" ht="12.75">
      <c r="A838" t="s">
        <v>2366</v>
      </c>
      <c r="B838" t="s">
        <v>2386</v>
      </c>
    </row>
    <row r="839" spans="1:2" ht="12.75">
      <c r="A839" t="s">
        <v>2388</v>
      </c>
      <c r="B839" t="s">
        <v>2388</v>
      </c>
    </row>
    <row r="840" spans="1:2" ht="12.75">
      <c r="A840" t="s">
        <v>2389</v>
      </c>
      <c r="B840" t="s">
        <v>2389</v>
      </c>
    </row>
    <row r="841" spans="1:2" ht="12.75">
      <c r="A841" t="s">
        <v>2389</v>
      </c>
      <c r="B841" t="s">
        <v>2390</v>
      </c>
    </row>
    <row r="842" spans="1:2" ht="12.75">
      <c r="A842" t="s">
        <v>2389</v>
      </c>
      <c r="B842" t="s">
        <v>2391</v>
      </c>
    </row>
    <row r="843" spans="1:2" ht="12.75">
      <c r="A843" t="s">
        <v>2389</v>
      </c>
      <c r="B843" t="s">
        <v>2392</v>
      </c>
    </row>
    <row r="844" spans="1:2" ht="12.75">
      <c r="A844" t="s">
        <v>2389</v>
      </c>
      <c r="B844" t="s">
        <v>2393</v>
      </c>
    </row>
    <row r="845" spans="1:2" ht="12.75">
      <c r="A845" t="s">
        <v>2389</v>
      </c>
      <c r="B845" t="s">
        <v>2394</v>
      </c>
    </row>
    <row r="846" spans="1:2" ht="12.75">
      <c r="A846" t="s">
        <v>2389</v>
      </c>
      <c r="B846" t="s">
        <v>2395</v>
      </c>
    </row>
    <row r="847" spans="1:2" ht="12.75">
      <c r="A847" t="s">
        <v>2389</v>
      </c>
      <c r="B847" t="s">
        <v>2396</v>
      </c>
    </row>
    <row r="848" spans="1:2" ht="12.75">
      <c r="A848" t="s">
        <v>2389</v>
      </c>
      <c r="B848" t="s">
        <v>2397</v>
      </c>
    </row>
    <row r="849" spans="1:2" ht="12.75">
      <c r="A849" t="s">
        <v>2389</v>
      </c>
      <c r="B849" t="s">
        <v>2398</v>
      </c>
    </row>
    <row r="850" spans="1:2" ht="12.75">
      <c r="A850" t="s">
        <v>2389</v>
      </c>
      <c r="B850" t="s">
        <v>2399</v>
      </c>
    </row>
    <row r="851" spans="1:2" ht="12.75">
      <c r="A851" t="s">
        <v>2400</v>
      </c>
      <c r="B851" t="s">
        <v>2400</v>
      </c>
    </row>
    <row r="852" spans="1:2" ht="12.75">
      <c r="A852" t="s">
        <v>2400</v>
      </c>
      <c r="B852" t="s">
        <v>2401</v>
      </c>
    </row>
    <row r="853" spans="1:2" ht="12.75">
      <c r="A853" t="s">
        <v>2400</v>
      </c>
      <c r="B853" t="s">
        <v>2402</v>
      </c>
    </row>
    <row r="854" spans="1:2" ht="12.75">
      <c r="A854" t="s">
        <v>2400</v>
      </c>
      <c r="B854" t="s">
        <v>2403</v>
      </c>
    </row>
    <row r="855" spans="1:2" ht="12.75">
      <c r="A855" t="s">
        <v>2400</v>
      </c>
      <c r="B855" t="s">
        <v>2404</v>
      </c>
    </row>
    <row r="856" spans="1:2" ht="12.75">
      <c r="A856" t="s">
        <v>2400</v>
      </c>
      <c r="B856" t="s">
        <v>2405</v>
      </c>
    </row>
    <row r="857" spans="1:2" ht="12.75" customHeight="1">
      <c r="A857" t="s">
        <v>2400</v>
      </c>
      <c r="B857" t="s">
        <v>2406</v>
      </c>
    </row>
    <row r="858" spans="1:2" ht="12.75">
      <c r="A858" t="s">
        <v>2400</v>
      </c>
      <c r="B858" t="s">
        <v>2407</v>
      </c>
    </row>
    <row r="859" spans="1:2" ht="12.75">
      <c r="A859" t="s">
        <v>2400</v>
      </c>
      <c r="B859" t="s">
        <v>2408</v>
      </c>
    </row>
    <row r="860" spans="1:2" ht="12.75">
      <c r="A860" t="s">
        <v>2400</v>
      </c>
      <c r="B860" t="s">
        <v>2409</v>
      </c>
    </row>
    <row r="861" spans="1:2" ht="12.75">
      <c r="A861" t="s">
        <v>2400</v>
      </c>
      <c r="B861" s="87" t="s">
        <v>2410</v>
      </c>
    </row>
    <row r="862" spans="1:2" ht="12.75">
      <c r="A862" t="s">
        <v>2400</v>
      </c>
      <c r="B862" t="s">
        <v>2411</v>
      </c>
    </row>
    <row r="863" spans="1:2" ht="12.75">
      <c r="A863" t="s">
        <v>2400</v>
      </c>
      <c r="B863" t="s">
        <v>2412</v>
      </c>
    </row>
    <row r="864" spans="1:2" ht="12.75">
      <c r="A864" t="s">
        <v>2400</v>
      </c>
      <c r="B864" t="s">
        <v>2413</v>
      </c>
    </row>
    <row r="865" spans="1:2" ht="12.75">
      <c r="A865" t="s">
        <v>2414</v>
      </c>
      <c r="B865" t="s">
        <v>2414</v>
      </c>
    </row>
    <row r="866" spans="1:2" ht="12.75">
      <c r="A866" t="s">
        <v>2414</v>
      </c>
      <c r="B866" t="s">
        <v>2415</v>
      </c>
    </row>
    <row r="867" spans="1:2" ht="12.75">
      <c r="A867" t="s">
        <v>2414</v>
      </c>
      <c r="B867" t="s">
        <v>2416</v>
      </c>
    </row>
    <row r="868" spans="1:2" ht="12.75">
      <c r="A868" t="s">
        <v>2414</v>
      </c>
      <c r="B868" t="s">
        <v>2417</v>
      </c>
    </row>
    <row r="869" spans="1:2" ht="12.75">
      <c r="A869" t="s">
        <v>2414</v>
      </c>
      <c r="B869" t="s">
        <v>2418</v>
      </c>
    </row>
    <row r="870" spans="1:2" ht="12.75">
      <c r="A870" t="s">
        <v>2414</v>
      </c>
      <c r="B870" t="s">
        <v>2419</v>
      </c>
    </row>
    <row r="871" spans="1:2" ht="12.75">
      <c r="A871" t="s">
        <v>2414</v>
      </c>
      <c r="B871" t="s">
        <v>2420</v>
      </c>
    </row>
    <row r="872" spans="1:2" ht="12.75">
      <c r="A872" t="s">
        <v>2414</v>
      </c>
      <c r="B872" t="s">
        <v>2421</v>
      </c>
    </row>
    <row r="873" spans="1:2" ht="12.75">
      <c r="A873" t="s">
        <v>2414</v>
      </c>
      <c r="B873" t="s">
        <v>2422</v>
      </c>
    </row>
    <row r="874" spans="1:2" ht="12.75">
      <c r="A874" t="s">
        <v>2414</v>
      </c>
      <c r="B874" t="s">
        <v>2423</v>
      </c>
    </row>
    <row r="875" spans="1:2" ht="12.75">
      <c r="A875" t="s">
        <v>2414</v>
      </c>
      <c r="B875" t="s">
        <v>2424</v>
      </c>
    </row>
    <row r="876" spans="1:2" ht="12.75">
      <c r="A876" t="s">
        <v>2414</v>
      </c>
      <c r="B876" t="s">
        <v>2425</v>
      </c>
    </row>
    <row r="877" spans="1:2" ht="12.75">
      <c r="A877" t="s">
        <v>2414</v>
      </c>
      <c r="B877" t="s">
        <v>2426</v>
      </c>
    </row>
    <row r="878" spans="1:2" ht="12.75">
      <c r="A878" t="s">
        <v>2414</v>
      </c>
      <c r="B878" t="s">
        <v>2427</v>
      </c>
    </row>
    <row r="879" spans="1:2" ht="12.75">
      <c r="A879" t="s">
        <v>2414</v>
      </c>
      <c r="B879" t="s">
        <v>2428</v>
      </c>
    </row>
    <row r="880" spans="1:2" ht="12.75">
      <c r="A880" t="s">
        <v>2414</v>
      </c>
      <c r="B880" t="s">
        <v>2429</v>
      </c>
    </row>
    <row r="881" spans="1:2" ht="12.75">
      <c r="A881" t="s">
        <v>1199</v>
      </c>
      <c r="B881" t="s">
        <v>1199</v>
      </c>
    </row>
    <row r="882" spans="1:2" ht="12.75">
      <c r="A882" t="s">
        <v>1199</v>
      </c>
      <c r="B882" t="s">
        <v>2430</v>
      </c>
    </row>
    <row r="883" spans="1:2" ht="12.75">
      <c r="A883" t="s">
        <v>1199</v>
      </c>
      <c r="B883" t="s">
        <v>2432</v>
      </c>
    </row>
    <row r="884" spans="1:2" ht="12.75">
      <c r="A884" t="s">
        <v>1199</v>
      </c>
      <c r="B884" t="s">
        <v>2433</v>
      </c>
    </row>
    <row r="885" spans="1:2" ht="12.75">
      <c r="A885" t="s">
        <v>1199</v>
      </c>
      <c r="B885" t="s">
        <v>2434</v>
      </c>
    </row>
    <row r="886" spans="1:2" ht="12.75">
      <c r="A886" t="s">
        <v>1199</v>
      </c>
      <c r="B886" t="s">
        <v>1164</v>
      </c>
    </row>
    <row r="887" spans="1:2" ht="12.75">
      <c r="A887" t="s">
        <v>1199</v>
      </c>
      <c r="B887" t="s">
        <v>2435</v>
      </c>
    </row>
    <row r="888" spans="1:2" ht="12.75">
      <c r="A888" t="s">
        <v>1199</v>
      </c>
      <c r="B888" t="s">
        <v>2436</v>
      </c>
    </row>
    <row r="889" spans="1:2" ht="12.75">
      <c r="A889" t="s">
        <v>1199</v>
      </c>
      <c r="B889" t="s">
        <v>2437</v>
      </c>
    </row>
    <row r="890" spans="1:2" ht="12.75">
      <c r="A890" t="s">
        <v>1199</v>
      </c>
      <c r="B890" t="s">
        <v>2438</v>
      </c>
    </row>
    <row r="891" spans="1:2" ht="12.75">
      <c r="A891" t="s">
        <v>1199</v>
      </c>
      <c r="B891" t="s">
        <v>2431</v>
      </c>
    </row>
    <row r="892" spans="1:2" ht="12.75">
      <c r="A892" t="s">
        <v>1199</v>
      </c>
      <c r="B892" t="s">
        <v>2439</v>
      </c>
    </row>
    <row r="893" spans="1:2" ht="12.75">
      <c r="A893" t="s">
        <v>1199</v>
      </c>
      <c r="B893" t="s">
        <v>2440</v>
      </c>
    </row>
    <row r="894" spans="1:2" ht="12.75">
      <c r="A894" t="s">
        <v>1199</v>
      </c>
      <c r="B894" t="s">
        <v>2441</v>
      </c>
    </row>
    <row r="895" spans="1:2" ht="12.75">
      <c r="A895" t="s">
        <v>1199</v>
      </c>
      <c r="B895" t="s">
        <v>2442</v>
      </c>
    </row>
    <row r="896" spans="1:2" ht="12.75">
      <c r="A896" t="s">
        <v>2443</v>
      </c>
      <c r="B896" t="s">
        <v>2443</v>
      </c>
    </row>
    <row r="897" spans="1:2" ht="12.75">
      <c r="A897" t="s">
        <v>2443</v>
      </c>
      <c r="B897" t="s">
        <v>2444</v>
      </c>
    </row>
    <row r="898" spans="1:2" ht="12.75">
      <c r="A898" t="s">
        <v>2443</v>
      </c>
      <c r="B898" t="s">
        <v>2445</v>
      </c>
    </row>
    <row r="899" spans="1:2" ht="12.75">
      <c r="A899" t="s">
        <v>2443</v>
      </c>
      <c r="B899" t="s">
        <v>2446</v>
      </c>
    </row>
    <row r="900" spans="1:2" ht="12.75" customHeight="1">
      <c r="A900" t="s">
        <v>2443</v>
      </c>
      <c r="B900" t="s">
        <v>2447</v>
      </c>
    </row>
    <row r="901" spans="1:2" ht="12.75">
      <c r="A901" t="s">
        <v>2443</v>
      </c>
      <c r="B901" t="s">
        <v>2448</v>
      </c>
    </row>
    <row r="902" spans="1:2" ht="12.75">
      <c r="A902" t="s">
        <v>2443</v>
      </c>
      <c r="B902" t="s">
        <v>2449</v>
      </c>
    </row>
    <row r="903" spans="1:2" ht="12.75">
      <c r="A903" t="s">
        <v>2443</v>
      </c>
      <c r="B903" t="s">
        <v>2450</v>
      </c>
    </row>
    <row r="904" spans="1:2" ht="12.75">
      <c r="A904" t="s">
        <v>2443</v>
      </c>
      <c r="B904" t="s">
        <v>2451</v>
      </c>
    </row>
    <row r="905" spans="1:2" ht="12.75">
      <c r="A905" t="s">
        <v>2443</v>
      </c>
      <c r="B905" t="s">
        <v>2452</v>
      </c>
    </row>
    <row r="906" spans="1:2" ht="12.75">
      <c r="A906" t="s">
        <v>2443</v>
      </c>
      <c r="B906" t="s">
        <v>2453</v>
      </c>
    </row>
    <row r="907" spans="1:2" ht="13.5">
      <c r="A907" s="1" t="s">
        <v>100</v>
      </c>
      <c r="B907" s="1" t="s">
        <v>100</v>
      </c>
    </row>
    <row r="908" spans="1:2" ht="13.5">
      <c r="A908" s="1" t="s">
        <v>100</v>
      </c>
      <c r="B908" t="s">
        <v>2454</v>
      </c>
    </row>
    <row r="909" spans="1:2" ht="13.5">
      <c r="A909" s="1" t="s">
        <v>100</v>
      </c>
      <c r="B909" t="s">
        <v>2455</v>
      </c>
    </row>
    <row r="910" spans="1:2" ht="13.5">
      <c r="A910" s="1" t="s">
        <v>100</v>
      </c>
      <c r="B910" t="s">
        <v>2456</v>
      </c>
    </row>
    <row r="911" spans="1:2" ht="13.5">
      <c r="A911" s="1" t="s">
        <v>100</v>
      </c>
      <c r="B911" t="s">
        <v>2457</v>
      </c>
    </row>
    <row r="912" spans="1:2" ht="13.5">
      <c r="A912" s="1" t="s">
        <v>100</v>
      </c>
      <c r="B912" t="s">
        <v>2458</v>
      </c>
    </row>
    <row r="913" spans="1:2" ht="13.5">
      <c r="A913" s="1" t="s">
        <v>100</v>
      </c>
      <c r="B913" t="s">
        <v>2459</v>
      </c>
    </row>
    <row r="914" spans="1:2" ht="13.5">
      <c r="A914" s="1" t="s">
        <v>100</v>
      </c>
      <c r="B914" t="s">
        <v>2460</v>
      </c>
    </row>
    <row r="915" spans="1:2" ht="13.5">
      <c r="A915" s="1" t="s">
        <v>100</v>
      </c>
      <c r="B915" t="s">
        <v>2461</v>
      </c>
    </row>
    <row r="916" spans="1:2" ht="13.5">
      <c r="A916" s="1" t="s">
        <v>100</v>
      </c>
      <c r="B916" t="s">
        <v>2462</v>
      </c>
    </row>
    <row r="917" spans="1:2" ht="13.5">
      <c r="A917" s="1" t="s">
        <v>100</v>
      </c>
      <c r="B917" t="s">
        <v>2463</v>
      </c>
    </row>
    <row r="918" spans="1:2" ht="13.5">
      <c r="A918" s="1" t="s">
        <v>100</v>
      </c>
      <c r="B918" t="s">
        <v>2464</v>
      </c>
    </row>
    <row r="919" spans="1:2" ht="13.5">
      <c r="A919" s="1" t="s">
        <v>2465</v>
      </c>
      <c r="B919" s="1" t="s">
        <v>2465</v>
      </c>
    </row>
    <row r="920" spans="1:2" ht="13.5">
      <c r="A920" s="1" t="s">
        <v>2465</v>
      </c>
      <c r="B920" t="s">
        <v>2466</v>
      </c>
    </row>
    <row r="921" spans="1:2" ht="13.5">
      <c r="A921" s="1" t="s">
        <v>2465</v>
      </c>
      <c r="B921" t="s">
        <v>2467</v>
      </c>
    </row>
    <row r="922" spans="1:2" ht="13.5">
      <c r="A922" s="1" t="s">
        <v>2465</v>
      </c>
      <c r="B922" t="s">
        <v>2468</v>
      </c>
    </row>
    <row r="923" spans="1:2" ht="13.5">
      <c r="A923" s="1" t="s">
        <v>2465</v>
      </c>
      <c r="B923" t="s">
        <v>2469</v>
      </c>
    </row>
    <row r="924" spans="1:2" ht="13.5">
      <c r="A924" s="1" t="s">
        <v>2465</v>
      </c>
      <c r="B924" s="87" t="s">
        <v>2470</v>
      </c>
    </row>
    <row r="925" spans="1:2" ht="13.5">
      <c r="A925" s="1" t="s">
        <v>2465</v>
      </c>
      <c r="B925" t="s">
        <v>2471</v>
      </c>
    </row>
    <row r="926" spans="1:2" ht="13.5">
      <c r="A926" s="1" t="s">
        <v>2465</v>
      </c>
      <c r="B926" t="s">
        <v>2472</v>
      </c>
    </row>
    <row r="927" spans="1:2" ht="13.5">
      <c r="A927" s="1" t="s">
        <v>2465</v>
      </c>
      <c r="B927" t="s">
        <v>2473</v>
      </c>
    </row>
    <row r="928" spans="1:2" ht="13.5">
      <c r="A928" s="1" t="s">
        <v>2465</v>
      </c>
      <c r="B928" t="s">
        <v>2474</v>
      </c>
    </row>
    <row r="929" spans="1:2" ht="13.5">
      <c r="A929" s="1" t="s">
        <v>2465</v>
      </c>
      <c r="B929" t="s">
        <v>2475</v>
      </c>
    </row>
    <row r="930" spans="1:2" ht="13.5" customHeight="1">
      <c r="A930" s="1" t="s">
        <v>2465</v>
      </c>
      <c r="B930" t="s">
        <v>2478</v>
      </c>
    </row>
    <row r="931" spans="1:2" ht="13.5">
      <c r="A931" s="1" t="s">
        <v>2465</v>
      </c>
      <c r="B931" t="s">
        <v>2476</v>
      </c>
    </row>
    <row r="932" spans="1:2" ht="13.5">
      <c r="A932" s="1" t="s">
        <v>2465</v>
      </c>
      <c r="B932" t="s">
        <v>2477</v>
      </c>
    </row>
    <row r="933" spans="1:2" ht="13.5">
      <c r="A933" s="1" t="s">
        <v>2479</v>
      </c>
      <c r="B933" s="1" t="s">
        <v>2479</v>
      </c>
    </row>
    <row r="934" spans="1:2" ht="13.5">
      <c r="A934" s="1" t="s">
        <v>2479</v>
      </c>
      <c r="B934" t="s">
        <v>2480</v>
      </c>
    </row>
    <row r="935" spans="1:2" ht="13.5">
      <c r="A935" s="1" t="s">
        <v>2479</v>
      </c>
      <c r="B935" t="s">
        <v>2482</v>
      </c>
    </row>
    <row r="936" spans="1:2" ht="13.5">
      <c r="A936" s="1" t="s">
        <v>2479</v>
      </c>
      <c r="B936" t="s">
        <v>2483</v>
      </c>
    </row>
    <row r="937" spans="1:2" ht="13.5">
      <c r="A937" s="1" t="s">
        <v>2479</v>
      </c>
      <c r="B937" t="s">
        <v>2484</v>
      </c>
    </row>
    <row r="938" spans="1:2" ht="13.5">
      <c r="A938" s="1" t="s">
        <v>2479</v>
      </c>
      <c r="B938" t="s">
        <v>2485</v>
      </c>
    </row>
    <row r="939" spans="1:2" ht="13.5">
      <c r="A939" s="1" t="s">
        <v>2479</v>
      </c>
      <c r="B939" t="s">
        <v>2486</v>
      </c>
    </row>
    <row r="940" spans="1:2" ht="13.5">
      <c r="A940" s="1" t="s">
        <v>2479</v>
      </c>
      <c r="B940" t="s">
        <v>2481</v>
      </c>
    </row>
    <row r="941" spans="1:2" ht="13.5">
      <c r="A941" s="1" t="s">
        <v>2479</v>
      </c>
      <c r="B941" t="s">
        <v>2487</v>
      </c>
    </row>
    <row r="942" spans="1:2" ht="13.5">
      <c r="A942" s="1" t="s">
        <v>2479</v>
      </c>
      <c r="B942" t="s">
        <v>2488</v>
      </c>
    </row>
    <row r="943" spans="1:2" ht="13.5">
      <c r="A943" s="1" t="s">
        <v>2489</v>
      </c>
      <c r="B943" s="1" t="s">
        <v>2489</v>
      </c>
    </row>
    <row r="944" spans="1:2" ht="13.5">
      <c r="A944" s="1" t="s">
        <v>2489</v>
      </c>
      <c r="B944" t="s">
        <v>2490</v>
      </c>
    </row>
    <row r="945" spans="1:2" ht="13.5">
      <c r="A945" s="1" t="s">
        <v>2489</v>
      </c>
      <c r="B945" t="s">
        <v>2491</v>
      </c>
    </row>
    <row r="946" spans="1:2" ht="13.5">
      <c r="A946" s="1" t="s">
        <v>2489</v>
      </c>
      <c r="B946" t="s">
        <v>2492</v>
      </c>
    </row>
    <row r="947" spans="1:2" ht="13.5">
      <c r="A947" s="1" t="s">
        <v>2489</v>
      </c>
      <c r="B947" t="s">
        <v>2493</v>
      </c>
    </row>
    <row r="948" spans="1:2" ht="13.5">
      <c r="A948" s="1" t="s">
        <v>2489</v>
      </c>
      <c r="B948" t="s">
        <v>2494</v>
      </c>
    </row>
    <row r="949" spans="1:2" ht="13.5">
      <c r="A949" s="1" t="s">
        <v>2489</v>
      </c>
      <c r="B949" t="s">
        <v>2495</v>
      </c>
    </row>
    <row r="950" spans="1:2" ht="13.5">
      <c r="A950" s="1" t="s">
        <v>2489</v>
      </c>
      <c r="B950" t="s">
        <v>2496</v>
      </c>
    </row>
    <row r="951" spans="1:2" ht="13.5">
      <c r="A951" s="1" t="s">
        <v>2489</v>
      </c>
      <c r="B951" t="s">
        <v>2497</v>
      </c>
    </row>
    <row r="952" spans="1:2" ht="13.5">
      <c r="A952" s="1" t="s">
        <v>2489</v>
      </c>
      <c r="B952" t="s">
        <v>2498</v>
      </c>
    </row>
    <row r="953" spans="1:2" ht="13.5">
      <c r="A953" s="1" t="s">
        <v>2489</v>
      </c>
      <c r="B953" t="s">
        <v>2499</v>
      </c>
    </row>
    <row r="954" spans="1:2" ht="13.5">
      <c r="A954" s="1" t="s">
        <v>2489</v>
      </c>
      <c r="B954" t="s">
        <v>2500</v>
      </c>
    </row>
    <row r="955" spans="1:2" ht="13.5">
      <c r="A955" s="1" t="s">
        <v>2489</v>
      </c>
      <c r="B955" t="s">
        <v>2501</v>
      </c>
    </row>
    <row r="956" spans="1:2" ht="13.5">
      <c r="A956" s="1" t="s">
        <v>2489</v>
      </c>
      <c r="B956" t="s">
        <v>2502</v>
      </c>
    </row>
    <row r="957" spans="1:2" ht="13.5">
      <c r="A957" s="1" t="s">
        <v>2489</v>
      </c>
      <c r="B957" t="s">
        <v>2503</v>
      </c>
    </row>
    <row r="958" spans="1:2" ht="12.75">
      <c r="A958" t="s">
        <v>2504</v>
      </c>
      <c r="B958" t="s">
        <v>2504</v>
      </c>
    </row>
    <row r="959" spans="1:2" ht="12.75">
      <c r="A959" t="s">
        <v>2504</v>
      </c>
      <c r="B959" t="s">
        <v>2505</v>
      </c>
    </row>
    <row r="960" spans="1:2" ht="12.75">
      <c r="A960" t="s">
        <v>2504</v>
      </c>
      <c r="B960" t="s">
        <v>2507</v>
      </c>
    </row>
    <row r="961" spans="1:2" ht="12.75">
      <c r="A961" t="s">
        <v>2504</v>
      </c>
      <c r="B961" t="s">
        <v>2508</v>
      </c>
    </row>
    <row r="962" spans="1:2" ht="12.75">
      <c r="A962" t="s">
        <v>2504</v>
      </c>
      <c r="B962" t="s">
        <v>2509</v>
      </c>
    </row>
    <row r="963" spans="1:2" ht="12.75">
      <c r="A963" t="s">
        <v>2504</v>
      </c>
      <c r="B963" t="s">
        <v>2510</v>
      </c>
    </row>
    <row r="964" spans="1:2" ht="12.75">
      <c r="A964" t="s">
        <v>2504</v>
      </c>
      <c r="B964" t="s">
        <v>2511</v>
      </c>
    </row>
    <row r="965" spans="1:2" ht="12.75">
      <c r="A965" t="s">
        <v>2504</v>
      </c>
      <c r="B965" t="s">
        <v>2512</v>
      </c>
    </row>
    <row r="966" spans="1:2" ht="12.75">
      <c r="A966" t="s">
        <v>2504</v>
      </c>
      <c r="B966" t="s">
        <v>2506</v>
      </c>
    </row>
    <row r="967" spans="1:2" ht="12.75">
      <c r="A967" t="s">
        <v>2504</v>
      </c>
      <c r="B967" t="s">
        <v>2513</v>
      </c>
    </row>
    <row r="968" spans="1:2" ht="12.75">
      <c r="A968" t="s">
        <v>2504</v>
      </c>
      <c r="B968" t="s">
        <v>2514</v>
      </c>
    </row>
    <row r="969" spans="1:2" ht="12.75">
      <c r="A969" t="s">
        <v>2515</v>
      </c>
      <c r="B969" t="s">
        <v>2515</v>
      </c>
    </row>
    <row r="970" spans="1:2" ht="12.75">
      <c r="A970" t="s">
        <v>2515</v>
      </c>
      <c r="B970" t="s">
        <v>2516</v>
      </c>
    </row>
    <row r="971" spans="1:2" ht="12.75">
      <c r="A971" t="s">
        <v>2515</v>
      </c>
      <c r="B971" s="87" t="s">
        <v>2517</v>
      </c>
    </row>
    <row r="972" spans="1:2" ht="12.75">
      <c r="A972" t="s">
        <v>2515</v>
      </c>
      <c r="B972" t="s">
        <v>2518</v>
      </c>
    </row>
    <row r="973" spans="1:2" ht="12.75">
      <c r="A973" t="s">
        <v>2515</v>
      </c>
      <c r="B973" t="s">
        <v>2519</v>
      </c>
    </row>
    <row r="974" spans="1:2" ht="12.75">
      <c r="A974" t="s">
        <v>2515</v>
      </c>
      <c r="B974" t="s">
        <v>2520</v>
      </c>
    </row>
    <row r="975" spans="1:2" ht="12.75">
      <c r="A975" t="s">
        <v>2515</v>
      </c>
      <c r="B975" t="s">
        <v>2521</v>
      </c>
    </row>
    <row r="976" spans="1:2" ht="12.75">
      <c r="A976" t="s">
        <v>2515</v>
      </c>
      <c r="B976" t="s">
        <v>2522</v>
      </c>
    </row>
    <row r="977" spans="1:2" ht="12.75">
      <c r="A977" t="s">
        <v>2515</v>
      </c>
      <c r="B977" t="s">
        <v>2523</v>
      </c>
    </row>
    <row r="978" spans="1:2" ht="12.75">
      <c r="A978" t="s">
        <v>2515</v>
      </c>
      <c r="B978" t="s">
        <v>2524</v>
      </c>
    </row>
    <row r="979" spans="1:2" ht="12.75">
      <c r="A979" t="s">
        <v>2525</v>
      </c>
      <c r="B979" t="s">
        <v>2525</v>
      </c>
    </row>
    <row r="980" spans="1:2" ht="12.75">
      <c r="A980" t="s">
        <v>2525</v>
      </c>
      <c r="B980" t="s">
        <v>2526</v>
      </c>
    </row>
    <row r="981" spans="1:2" ht="12.75">
      <c r="A981" t="s">
        <v>2525</v>
      </c>
      <c r="B981" t="s">
        <v>2527</v>
      </c>
    </row>
    <row r="982" spans="1:2" ht="12.75">
      <c r="A982" t="s">
        <v>2525</v>
      </c>
      <c r="B982" t="s">
        <v>2528</v>
      </c>
    </row>
    <row r="983" spans="1:2" ht="12.75">
      <c r="A983" t="s">
        <v>2525</v>
      </c>
      <c r="B983" t="s">
        <v>2529</v>
      </c>
    </row>
    <row r="984" spans="1:2" ht="12.75">
      <c r="A984" t="s">
        <v>2525</v>
      </c>
      <c r="B984" t="s">
        <v>2530</v>
      </c>
    </row>
    <row r="985" spans="1:2" ht="12.75">
      <c r="A985" t="s">
        <v>2525</v>
      </c>
      <c r="B985" t="s">
        <v>2531</v>
      </c>
    </row>
    <row r="986" spans="1:2" ht="12.75">
      <c r="A986" t="s">
        <v>2525</v>
      </c>
      <c r="B986" t="s">
        <v>2532</v>
      </c>
    </row>
    <row r="987" spans="1:2" ht="12.75">
      <c r="A987" t="s">
        <v>2525</v>
      </c>
      <c r="B987" t="s">
        <v>2533</v>
      </c>
    </row>
    <row r="988" spans="1:2" ht="12.75">
      <c r="A988" t="s">
        <v>2525</v>
      </c>
      <c r="B988" t="s">
        <v>2534</v>
      </c>
    </row>
    <row r="989" spans="1:2" ht="12.75">
      <c r="A989" t="s">
        <v>2525</v>
      </c>
      <c r="B989" t="s">
        <v>2535</v>
      </c>
    </row>
    <row r="990" spans="1:2" ht="12.75">
      <c r="A990" t="s">
        <v>2525</v>
      </c>
      <c r="B990" t="s">
        <v>2536</v>
      </c>
    </row>
    <row r="991" spans="1:2" ht="12.75">
      <c r="A991" t="s">
        <v>2537</v>
      </c>
      <c r="B991" t="s">
        <v>2537</v>
      </c>
    </row>
    <row r="992" spans="1:2" ht="12.75">
      <c r="A992" t="s">
        <v>2537</v>
      </c>
      <c r="B992" t="s">
        <v>2538</v>
      </c>
    </row>
    <row r="993" spans="1:2" ht="12.75">
      <c r="A993" t="s">
        <v>2537</v>
      </c>
      <c r="B993" t="s">
        <v>2539</v>
      </c>
    </row>
    <row r="994" spans="1:2" ht="12.75">
      <c r="A994" t="s">
        <v>2537</v>
      </c>
      <c r="B994" t="s">
        <v>2540</v>
      </c>
    </row>
    <row r="995" spans="1:2" ht="12.75">
      <c r="A995" t="s">
        <v>2537</v>
      </c>
      <c r="B995" t="s">
        <v>2541</v>
      </c>
    </row>
    <row r="996" spans="1:2" ht="12.75">
      <c r="A996" t="s">
        <v>2537</v>
      </c>
      <c r="B996" t="s">
        <v>2542</v>
      </c>
    </row>
    <row r="997" spans="1:2" ht="12.75">
      <c r="A997" t="s">
        <v>2537</v>
      </c>
      <c r="B997" t="s">
        <v>2543</v>
      </c>
    </row>
    <row r="998" spans="1:2" ht="12.75">
      <c r="A998" t="s">
        <v>2537</v>
      </c>
      <c r="B998" t="s">
        <v>2544</v>
      </c>
    </row>
    <row r="999" spans="1:2" ht="12.75" customHeight="1">
      <c r="A999" t="s">
        <v>2537</v>
      </c>
      <c r="B999" t="s">
        <v>2545</v>
      </c>
    </row>
    <row r="1000" spans="1:2" ht="12.75">
      <c r="A1000" t="s">
        <v>2537</v>
      </c>
      <c r="B1000" t="s">
        <v>2546</v>
      </c>
    </row>
    <row r="1001" spans="1:2" ht="12.75">
      <c r="A1001" t="s">
        <v>2537</v>
      </c>
      <c r="B1001" t="s">
        <v>2547</v>
      </c>
    </row>
    <row r="1002" spans="1:2" ht="12.75">
      <c r="A1002" t="s">
        <v>2548</v>
      </c>
      <c r="B1002" t="s">
        <v>2548</v>
      </c>
    </row>
    <row r="1003" spans="1:2" ht="12.75">
      <c r="A1003" t="s">
        <v>2548</v>
      </c>
      <c r="B1003" t="s">
        <v>2549</v>
      </c>
    </row>
    <row r="1004" spans="1:2" ht="12.75">
      <c r="A1004" t="s">
        <v>2548</v>
      </c>
      <c r="B1004" t="s">
        <v>2550</v>
      </c>
    </row>
    <row r="1005" spans="1:2" ht="12.75">
      <c r="A1005" t="s">
        <v>2548</v>
      </c>
      <c r="B1005" t="s">
        <v>2551</v>
      </c>
    </row>
    <row r="1006" spans="1:2" ht="12.75">
      <c r="A1006" t="s">
        <v>2548</v>
      </c>
      <c r="B1006" t="s">
        <v>2552</v>
      </c>
    </row>
    <row r="1007" spans="1:2" ht="12.75">
      <c r="A1007" t="s">
        <v>2548</v>
      </c>
      <c r="B1007" t="s">
        <v>2553</v>
      </c>
    </row>
    <row r="1008" spans="1:2" ht="12.75">
      <c r="A1008" t="s">
        <v>2548</v>
      </c>
      <c r="B1008" t="s">
        <v>2554</v>
      </c>
    </row>
    <row r="1009" spans="1:2" ht="12.75">
      <c r="A1009" t="s">
        <v>2548</v>
      </c>
      <c r="B1009" t="s">
        <v>2555</v>
      </c>
    </row>
    <row r="1010" spans="1:2" ht="12.75">
      <c r="A1010" t="s">
        <v>2548</v>
      </c>
      <c r="B1010" t="s">
        <v>2556</v>
      </c>
    </row>
    <row r="1011" spans="1:2" ht="12.75">
      <c r="A1011" t="s">
        <v>2548</v>
      </c>
      <c r="B1011" t="s">
        <v>2557</v>
      </c>
    </row>
    <row r="1012" spans="1:2" ht="12.75">
      <c r="A1012" t="s">
        <v>2558</v>
      </c>
      <c r="B1012" t="s">
        <v>2558</v>
      </c>
    </row>
    <row r="1013" spans="1:2" ht="12.75">
      <c r="A1013" t="s">
        <v>2558</v>
      </c>
      <c r="B1013" t="s">
        <v>2559</v>
      </c>
    </row>
    <row r="1014" spans="1:2" ht="12.75">
      <c r="A1014" t="s">
        <v>2558</v>
      </c>
      <c r="B1014" t="s">
        <v>2560</v>
      </c>
    </row>
    <row r="1015" spans="1:2" ht="12.75">
      <c r="A1015" t="s">
        <v>2558</v>
      </c>
      <c r="B1015" t="s">
        <v>2561</v>
      </c>
    </row>
    <row r="1016" spans="1:2" ht="12.75">
      <c r="A1016" t="s">
        <v>2558</v>
      </c>
      <c r="B1016" t="s">
        <v>2562</v>
      </c>
    </row>
    <row r="1017" spans="1:2" ht="12.75">
      <c r="A1017" t="s">
        <v>2558</v>
      </c>
      <c r="B1017" t="s">
        <v>2563</v>
      </c>
    </row>
    <row r="1018" spans="1:2" ht="12.75">
      <c r="A1018" t="s">
        <v>2558</v>
      </c>
      <c r="B1018" t="s">
        <v>2564</v>
      </c>
    </row>
    <row r="1019" spans="1:2" ht="12.75">
      <c r="A1019" t="s">
        <v>2558</v>
      </c>
      <c r="B1019" t="s">
        <v>2565</v>
      </c>
    </row>
    <row r="1020" spans="1:2" ht="12.75">
      <c r="A1020" t="s">
        <v>2558</v>
      </c>
      <c r="B1020" t="s">
        <v>2566</v>
      </c>
    </row>
    <row r="1021" spans="1:2" ht="12.75">
      <c r="A1021" t="s">
        <v>2558</v>
      </c>
      <c r="B1021" t="s">
        <v>2567</v>
      </c>
    </row>
    <row r="1022" spans="1:2" ht="12.75">
      <c r="A1022" t="s">
        <v>105</v>
      </c>
      <c r="B1022" t="s">
        <v>105</v>
      </c>
    </row>
    <row r="1023" spans="1:2" ht="12.75">
      <c r="A1023" t="s">
        <v>105</v>
      </c>
      <c r="B1023" t="s">
        <v>2568</v>
      </c>
    </row>
    <row r="1024" spans="1:2" ht="12.75">
      <c r="A1024" t="s">
        <v>105</v>
      </c>
      <c r="B1024" t="s">
        <v>2569</v>
      </c>
    </row>
    <row r="1025" spans="1:2" ht="12.75">
      <c r="A1025" t="s">
        <v>105</v>
      </c>
      <c r="B1025" t="s">
        <v>2570</v>
      </c>
    </row>
    <row r="1026" spans="1:2" ht="12.75">
      <c r="A1026" t="s">
        <v>105</v>
      </c>
      <c r="B1026" t="s">
        <v>2571</v>
      </c>
    </row>
    <row r="1027" spans="1:2" ht="12.75">
      <c r="A1027" t="s">
        <v>105</v>
      </c>
      <c r="B1027" t="s">
        <v>2572</v>
      </c>
    </row>
    <row r="1028" spans="1:2" ht="12.75">
      <c r="A1028" t="s">
        <v>105</v>
      </c>
      <c r="B1028" t="s">
        <v>2573</v>
      </c>
    </row>
    <row r="1029" spans="1:2" ht="12.75">
      <c r="A1029" t="s">
        <v>105</v>
      </c>
      <c r="B1029" t="s">
        <v>2574</v>
      </c>
    </row>
    <row r="1030" spans="1:2" ht="12.75">
      <c r="A1030" t="s">
        <v>105</v>
      </c>
      <c r="B1030" t="s">
        <v>2575</v>
      </c>
    </row>
    <row r="1031" spans="1:2" ht="12.75">
      <c r="A1031" t="s">
        <v>105</v>
      </c>
      <c r="B1031" t="s">
        <v>2576</v>
      </c>
    </row>
    <row r="1032" spans="1:2" ht="12.75">
      <c r="A1032" t="s">
        <v>105</v>
      </c>
      <c r="B1032" t="s">
        <v>2577</v>
      </c>
    </row>
    <row r="1033" spans="1:2" ht="12.75">
      <c r="A1033" t="s">
        <v>105</v>
      </c>
      <c r="B1033" t="s">
        <v>2578</v>
      </c>
    </row>
    <row r="1034" spans="1:2" ht="12.75">
      <c r="A1034" t="s">
        <v>2579</v>
      </c>
      <c r="B1034" t="s">
        <v>2579</v>
      </c>
    </row>
    <row r="1035" spans="1:2" ht="12.75">
      <c r="A1035" t="s">
        <v>2579</v>
      </c>
      <c r="B1035" t="s">
        <v>2580</v>
      </c>
    </row>
    <row r="1036" spans="1:2" ht="12.75">
      <c r="A1036" t="s">
        <v>2579</v>
      </c>
      <c r="B1036" t="s">
        <v>2581</v>
      </c>
    </row>
    <row r="1037" spans="1:2" ht="12.75">
      <c r="A1037" t="s">
        <v>2579</v>
      </c>
      <c r="B1037" t="s">
        <v>2582</v>
      </c>
    </row>
    <row r="1038" spans="1:2" ht="12.75">
      <c r="A1038" t="s">
        <v>2579</v>
      </c>
      <c r="B1038" t="s">
        <v>2583</v>
      </c>
    </row>
    <row r="1039" spans="1:2" ht="12.75">
      <c r="A1039" t="s">
        <v>2579</v>
      </c>
      <c r="B1039" t="s">
        <v>2584</v>
      </c>
    </row>
    <row r="1040" spans="1:2" ht="12.75">
      <c r="A1040" t="s">
        <v>2579</v>
      </c>
      <c r="B1040" t="s">
        <v>2587</v>
      </c>
    </row>
    <row r="1041" spans="1:2" ht="12.75">
      <c r="A1041" t="s">
        <v>2579</v>
      </c>
      <c r="B1041" t="s">
        <v>2585</v>
      </c>
    </row>
    <row r="1042" spans="1:2" ht="12.75">
      <c r="A1042" t="s">
        <v>2579</v>
      </c>
      <c r="B1042" t="s">
        <v>2586</v>
      </c>
    </row>
    <row r="1043" spans="1:2" ht="12.75">
      <c r="A1043" t="s">
        <v>2579</v>
      </c>
      <c r="B1043" t="s">
        <v>2588</v>
      </c>
    </row>
    <row r="1044" spans="1:2" ht="12.75">
      <c r="A1044" t="s">
        <v>2579</v>
      </c>
      <c r="B1044" t="s">
        <v>2589</v>
      </c>
    </row>
    <row r="1045" spans="1:2" ht="12.75">
      <c r="A1045" t="s">
        <v>109</v>
      </c>
      <c r="B1045" t="s">
        <v>109</v>
      </c>
    </row>
    <row r="1046" spans="1:2" ht="12.75">
      <c r="A1046" t="s">
        <v>109</v>
      </c>
      <c r="B1046" t="s">
        <v>2590</v>
      </c>
    </row>
    <row r="1047" spans="1:2" ht="12.75">
      <c r="A1047" t="s">
        <v>109</v>
      </c>
      <c r="B1047" t="s">
        <v>2591</v>
      </c>
    </row>
    <row r="1048" spans="1:2" ht="12.75">
      <c r="A1048" t="s">
        <v>109</v>
      </c>
      <c r="B1048" t="s">
        <v>2592</v>
      </c>
    </row>
    <row r="1049" spans="1:2" ht="12.75">
      <c r="A1049" t="s">
        <v>109</v>
      </c>
      <c r="B1049" t="s">
        <v>2593</v>
      </c>
    </row>
    <row r="1050" spans="1:2" ht="12.75">
      <c r="A1050" t="s">
        <v>109</v>
      </c>
      <c r="B1050" t="s">
        <v>2594</v>
      </c>
    </row>
    <row r="1051" spans="1:2" ht="12.75">
      <c r="A1051" t="s">
        <v>109</v>
      </c>
      <c r="B1051" t="s">
        <v>2595</v>
      </c>
    </row>
    <row r="1052" spans="1:2" ht="12.75">
      <c r="A1052" t="s">
        <v>109</v>
      </c>
      <c r="B1052" t="s">
        <v>2596</v>
      </c>
    </row>
    <row r="1053" spans="1:2" ht="12.75">
      <c r="A1053" t="s">
        <v>109</v>
      </c>
      <c r="B1053" t="s">
        <v>2597</v>
      </c>
    </row>
    <row r="1054" spans="1:2" ht="12.75">
      <c r="A1054" t="s">
        <v>109</v>
      </c>
      <c r="B1054" t="s">
        <v>2598</v>
      </c>
    </row>
    <row r="1055" spans="1:2" ht="12.75">
      <c r="A1055" t="s">
        <v>109</v>
      </c>
      <c r="B1055" t="s">
        <v>2599</v>
      </c>
    </row>
    <row r="1056" spans="1:2" ht="12.75">
      <c r="A1056" t="s">
        <v>106</v>
      </c>
      <c r="B1056" t="s">
        <v>106</v>
      </c>
    </row>
    <row r="1057" spans="1:2" ht="12.75">
      <c r="A1057" t="s">
        <v>106</v>
      </c>
      <c r="B1057" t="s">
        <v>2600</v>
      </c>
    </row>
    <row r="1058" spans="1:2" ht="12.75">
      <c r="A1058" t="s">
        <v>106</v>
      </c>
      <c r="B1058" t="s">
        <v>2601</v>
      </c>
    </row>
    <row r="1059" spans="1:2" ht="12.75">
      <c r="A1059" t="s">
        <v>106</v>
      </c>
      <c r="B1059" t="s">
        <v>2602</v>
      </c>
    </row>
    <row r="1060" spans="1:2" ht="12.75">
      <c r="A1060" t="s">
        <v>106</v>
      </c>
      <c r="B1060" t="s">
        <v>2603</v>
      </c>
    </row>
    <row r="1061" spans="1:2" ht="12.75">
      <c r="A1061" t="s">
        <v>106</v>
      </c>
      <c r="B1061" t="s">
        <v>2604</v>
      </c>
    </row>
    <row r="1062" spans="1:2" ht="12.75">
      <c r="A1062" t="s">
        <v>106</v>
      </c>
      <c r="B1062" t="s">
        <v>2605</v>
      </c>
    </row>
    <row r="1063" spans="1:2" ht="12.75">
      <c r="A1063" t="s">
        <v>106</v>
      </c>
      <c r="B1063" t="s">
        <v>2606</v>
      </c>
    </row>
    <row r="1064" spans="1:2" ht="12.75">
      <c r="A1064" t="s">
        <v>106</v>
      </c>
      <c r="B1064" t="s">
        <v>2607</v>
      </c>
    </row>
    <row r="1065" spans="1:2" ht="12.75">
      <c r="A1065" t="s">
        <v>106</v>
      </c>
      <c r="B1065" t="s">
        <v>2608</v>
      </c>
    </row>
    <row r="1066" spans="1:2" ht="12.75">
      <c r="A1066" t="s">
        <v>106</v>
      </c>
      <c r="B1066" t="s">
        <v>2609</v>
      </c>
    </row>
    <row r="1067" spans="1:2" ht="12.75">
      <c r="A1067" t="s">
        <v>2610</v>
      </c>
      <c r="B1067" t="s">
        <v>2610</v>
      </c>
    </row>
    <row r="1068" spans="1:2" ht="12.75">
      <c r="A1068" t="s">
        <v>2610</v>
      </c>
      <c r="B1068" t="s">
        <v>2611</v>
      </c>
    </row>
    <row r="1069" spans="1:2" ht="12.75">
      <c r="A1069" t="s">
        <v>2610</v>
      </c>
      <c r="B1069" t="s">
        <v>2612</v>
      </c>
    </row>
    <row r="1070" spans="1:2" ht="12.75">
      <c r="A1070" t="s">
        <v>2610</v>
      </c>
      <c r="B1070" t="s">
        <v>2613</v>
      </c>
    </row>
    <row r="1071" spans="1:2" ht="12.75">
      <c r="A1071" t="s">
        <v>2610</v>
      </c>
      <c r="B1071" t="s">
        <v>2614</v>
      </c>
    </row>
    <row r="1072" spans="1:2" ht="12.75">
      <c r="A1072" t="s">
        <v>2610</v>
      </c>
      <c r="B1072" t="s">
        <v>2615</v>
      </c>
    </row>
    <row r="1073" spans="1:2" ht="12.75">
      <c r="A1073" t="s">
        <v>2610</v>
      </c>
      <c r="B1073" t="s">
        <v>2616</v>
      </c>
    </row>
    <row r="1074" spans="1:2" ht="12.75">
      <c r="A1074" t="s">
        <v>2610</v>
      </c>
      <c r="B1074" t="s">
        <v>2617</v>
      </c>
    </row>
    <row r="1075" spans="1:2" ht="12.75">
      <c r="A1075" t="s">
        <v>112</v>
      </c>
      <c r="B1075" t="s">
        <v>112</v>
      </c>
    </row>
    <row r="1076" spans="1:2" ht="12.75" customHeight="1">
      <c r="A1076" t="s">
        <v>112</v>
      </c>
      <c r="B1076" t="s">
        <v>2618</v>
      </c>
    </row>
    <row r="1077" spans="1:2" ht="12.75">
      <c r="A1077" t="s">
        <v>112</v>
      </c>
      <c r="B1077" t="s">
        <v>2619</v>
      </c>
    </row>
    <row r="1078" spans="1:2" ht="12.75">
      <c r="A1078" t="s">
        <v>112</v>
      </c>
      <c r="B1078" t="s">
        <v>2620</v>
      </c>
    </row>
    <row r="1079" spans="1:2" ht="12.75">
      <c r="A1079" t="s">
        <v>112</v>
      </c>
      <c r="B1079" t="s">
        <v>2621</v>
      </c>
    </row>
    <row r="1080" spans="1:2" ht="12.75">
      <c r="A1080" t="s">
        <v>112</v>
      </c>
      <c r="B1080" t="s">
        <v>2622</v>
      </c>
    </row>
    <row r="1081" spans="1:2" ht="12.75">
      <c r="A1081" t="s">
        <v>112</v>
      </c>
      <c r="B1081" t="s">
        <v>2623</v>
      </c>
    </row>
    <row r="1082" spans="1:2" ht="12.75">
      <c r="A1082" t="s">
        <v>112</v>
      </c>
      <c r="B1082" t="s">
        <v>2624</v>
      </c>
    </row>
    <row r="1083" spans="1:2" ht="12.75">
      <c r="A1083" t="s">
        <v>112</v>
      </c>
      <c r="B1083" t="s">
        <v>2625</v>
      </c>
    </row>
    <row r="1084" spans="1:2" ht="12.75">
      <c r="A1084" t="s">
        <v>112</v>
      </c>
      <c r="B1084" t="s">
        <v>2626</v>
      </c>
    </row>
    <row r="1085" spans="1:2" ht="12.75">
      <c r="A1085" t="s">
        <v>112</v>
      </c>
      <c r="B1085" t="s">
        <v>2627</v>
      </c>
    </row>
    <row r="1086" spans="1:2" ht="12.75">
      <c r="A1086" t="s">
        <v>112</v>
      </c>
      <c r="B1086" t="s">
        <v>2628</v>
      </c>
    </row>
    <row r="1087" spans="1:2" ht="12.75">
      <c r="A1087" t="s">
        <v>2629</v>
      </c>
      <c r="B1087" t="s">
        <v>2629</v>
      </c>
    </row>
    <row r="1088" spans="1:2" ht="12.75">
      <c r="A1088" t="s">
        <v>2629</v>
      </c>
      <c r="B1088" t="s">
        <v>2630</v>
      </c>
    </row>
    <row r="1089" spans="1:2" ht="12.75">
      <c r="A1089" t="s">
        <v>2629</v>
      </c>
      <c r="B1089" t="s">
        <v>2631</v>
      </c>
    </row>
    <row r="1090" spans="1:2" ht="12.75">
      <c r="A1090" t="s">
        <v>2629</v>
      </c>
      <c r="B1090" t="s">
        <v>2632</v>
      </c>
    </row>
    <row r="1091" spans="1:2" ht="12.75">
      <c r="A1091" t="s">
        <v>2629</v>
      </c>
      <c r="B1091" t="s">
        <v>2633</v>
      </c>
    </row>
    <row r="1092" spans="1:2" ht="12.75">
      <c r="A1092" t="s">
        <v>2629</v>
      </c>
      <c r="B1092" t="s">
        <v>2634</v>
      </c>
    </row>
    <row r="1093" spans="1:2" ht="12.75">
      <c r="A1093" t="s">
        <v>2629</v>
      </c>
      <c r="B1093" t="s">
        <v>2635</v>
      </c>
    </row>
    <row r="1094" spans="1:2" ht="12.75">
      <c r="A1094" t="s">
        <v>2636</v>
      </c>
      <c r="B1094" t="s">
        <v>2636</v>
      </c>
    </row>
    <row r="1095" spans="1:2" ht="12.75">
      <c r="A1095" t="s">
        <v>2636</v>
      </c>
      <c r="B1095" t="s">
        <v>2637</v>
      </c>
    </row>
    <row r="1096" spans="1:2" ht="12.75">
      <c r="A1096" t="s">
        <v>2636</v>
      </c>
      <c r="B1096" t="s">
        <v>2638</v>
      </c>
    </row>
    <row r="1097" spans="1:2" ht="12.75">
      <c r="A1097" t="s">
        <v>2636</v>
      </c>
      <c r="B1097" t="s">
        <v>2639</v>
      </c>
    </row>
    <row r="1098" spans="1:2" ht="12.75">
      <c r="A1098" t="s">
        <v>2636</v>
      </c>
      <c r="B1098" t="s">
        <v>2640</v>
      </c>
    </row>
    <row r="1099" spans="1:2" ht="12.75">
      <c r="A1099" t="s">
        <v>2636</v>
      </c>
      <c r="B1099" t="s">
        <v>2641</v>
      </c>
    </row>
    <row r="1100" spans="1:2" ht="12.75">
      <c r="A1100" t="s">
        <v>2636</v>
      </c>
      <c r="B1100" t="s">
        <v>2642</v>
      </c>
    </row>
    <row r="1101" spans="1:2" ht="12.75" customHeight="1">
      <c r="A1101" t="s">
        <v>2636</v>
      </c>
      <c r="B1101" t="s">
        <v>2643</v>
      </c>
    </row>
    <row r="1102" spans="1:2" ht="12.75">
      <c r="A1102" t="s">
        <v>2636</v>
      </c>
      <c r="B1102" t="s">
        <v>2644</v>
      </c>
    </row>
    <row r="1103" spans="1:2" ht="12.75">
      <c r="A1103" t="s">
        <v>2645</v>
      </c>
      <c r="B1103" t="s">
        <v>2645</v>
      </c>
    </row>
    <row r="1104" spans="1:2" ht="12.75">
      <c r="A1104" t="s">
        <v>2645</v>
      </c>
      <c r="B1104" t="s">
        <v>2646</v>
      </c>
    </row>
    <row r="1105" spans="1:2" ht="12.75">
      <c r="A1105" t="s">
        <v>2645</v>
      </c>
      <c r="B1105" t="s">
        <v>2647</v>
      </c>
    </row>
    <row r="1106" spans="1:2" ht="12.75">
      <c r="A1106" t="s">
        <v>2645</v>
      </c>
      <c r="B1106" t="s">
        <v>2648</v>
      </c>
    </row>
    <row r="1107" spans="1:2" ht="12.75">
      <c r="A1107" t="s">
        <v>2645</v>
      </c>
      <c r="B1107" t="s">
        <v>2649</v>
      </c>
    </row>
    <row r="1108" spans="1:2" ht="12.75">
      <c r="A1108" t="s">
        <v>2645</v>
      </c>
      <c r="B1108" t="s">
        <v>2650</v>
      </c>
    </row>
    <row r="1109" spans="1:2" ht="12.75">
      <c r="A1109" t="s">
        <v>2645</v>
      </c>
      <c r="B1109" t="s">
        <v>2651</v>
      </c>
    </row>
    <row r="1110" spans="1:2" ht="12.75">
      <c r="A1110" t="s">
        <v>2645</v>
      </c>
      <c r="B1110" t="s">
        <v>2652</v>
      </c>
    </row>
    <row r="1111" spans="1:2" ht="12.75">
      <c r="A1111" t="s">
        <v>2645</v>
      </c>
      <c r="B1111" t="s">
        <v>2653</v>
      </c>
    </row>
    <row r="1112" spans="1:2" ht="12.75">
      <c r="A1112" t="s">
        <v>2645</v>
      </c>
      <c r="B1112" t="s">
        <v>2654</v>
      </c>
    </row>
    <row r="1113" spans="1:2" ht="12.75">
      <c r="A1113" t="s">
        <v>2655</v>
      </c>
      <c r="B1113" t="s">
        <v>2655</v>
      </c>
    </row>
    <row r="1114" spans="1:2" ht="12.75">
      <c r="A1114" t="s">
        <v>2655</v>
      </c>
      <c r="B1114" t="s">
        <v>2656</v>
      </c>
    </row>
    <row r="1115" spans="1:2" ht="12.75">
      <c r="A1115" t="s">
        <v>2655</v>
      </c>
      <c r="B1115" t="s">
        <v>2657</v>
      </c>
    </row>
    <row r="1116" spans="1:2" ht="12.75">
      <c r="A1116" t="s">
        <v>2655</v>
      </c>
      <c r="B1116" t="s">
        <v>2658</v>
      </c>
    </row>
    <row r="1117" spans="1:2" ht="12.75">
      <c r="A1117" t="s">
        <v>2655</v>
      </c>
      <c r="B1117" t="s">
        <v>2659</v>
      </c>
    </row>
    <row r="1118" spans="1:2" ht="12.75">
      <c r="A1118" t="s">
        <v>2655</v>
      </c>
      <c r="B1118" t="s">
        <v>2660</v>
      </c>
    </row>
    <row r="1119" spans="1:2" ht="12.75">
      <c r="A1119" t="s">
        <v>2655</v>
      </c>
      <c r="B1119" t="s">
        <v>2661</v>
      </c>
    </row>
    <row r="1120" spans="1:2" ht="12.75">
      <c r="A1120" t="s">
        <v>2655</v>
      </c>
      <c r="B1120" t="s">
        <v>2662</v>
      </c>
    </row>
    <row r="1121" spans="1:2" ht="12.75">
      <c r="A1121" t="s">
        <v>2655</v>
      </c>
      <c r="B1121" t="s">
        <v>2666</v>
      </c>
    </row>
    <row r="1122" spans="1:2" ht="12.75">
      <c r="A1122" t="s">
        <v>2655</v>
      </c>
      <c r="B1122" t="s">
        <v>2663</v>
      </c>
    </row>
    <row r="1123" spans="1:2" ht="12.75">
      <c r="A1123" t="s">
        <v>2655</v>
      </c>
      <c r="B1123" t="s">
        <v>2664</v>
      </c>
    </row>
    <row r="1124" spans="1:2" ht="12.75">
      <c r="A1124" t="s">
        <v>2655</v>
      </c>
      <c r="B1124" t="s">
        <v>2665</v>
      </c>
    </row>
    <row r="1125" spans="1:2" ht="12.75">
      <c r="A1125" t="s">
        <v>2667</v>
      </c>
      <c r="B1125" t="s">
        <v>2667</v>
      </c>
    </row>
    <row r="1126" spans="1:2" ht="12.75">
      <c r="A1126" t="s">
        <v>2667</v>
      </c>
      <c r="B1126" t="s">
        <v>2668</v>
      </c>
    </row>
    <row r="1127" spans="1:2" ht="12.75">
      <c r="A1127" t="s">
        <v>2667</v>
      </c>
      <c r="B1127" t="s">
        <v>2669</v>
      </c>
    </row>
    <row r="1128" spans="1:2" ht="12.75">
      <c r="A1128" t="s">
        <v>2667</v>
      </c>
      <c r="B1128" t="s">
        <v>2670</v>
      </c>
    </row>
    <row r="1129" spans="1:2" ht="12.75">
      <c r="A1129" t="s">
        <v>2667</v>
      </c>
      <c r="B1129" t="s">
        <v>2671</v>
      </c>
    </row>
    <row r="1130" spans="1:2" ht="12.75">
      <c r="A1130" t="s">
        <v>2667</v>
      </c>
      <c r="B1130" t="s">
        <v>2672</v>
      </c>
    </row>
    <row r="1131" spans="1:2" ht="12.75">
      <c r="A1131" t="s">
        <v>2667</v>
      </c>
      <c r="B1131" t="s">
        <v>2673</v>
      </c>
    </row>
    <row r="1132" spans="1:2" ht="12.75">
      <c r="A1132" t="s">
        <v>2667</v>
      </c>
      <c r="B1132" t="s">
        <v>2674</v>
      </c>
    </row>
    <row r="1133" spans="1:2" ht="12.75">
      <c r="A1133" t="s">
        <v>2667</v>
      </c>
      <c r="B1133" t="s">
        <v>2675</v>
      </c>
    </row>
    <row r="1134" spans="1:2" ht="12.75">
      <c r="A1134" t="s">
        <v>2667</v>
      </c>
      <c r="B1134" t="s">
        <v>2676</v>
      </c>
    </row>
    <row r="1135" spans="1:2" ht="12.75">
      <c r="A1135" t="s">
        <v>2677</v>
      </c>
      <c r="B1135" t="s">
        <v>2677</v>
      </c>
    </row>
    <row r="1136" spans="1:2" ht="12.75">
      <c r="A1136" t="s">
        <v>2677</v>
      </c>
      <c r="B1136" t="s">
        <v>2678</v>
      </c>
    </row>
    <row r="1137" spans="1:2" ht="12.75">
      <c r="A1137" t="s">
        <v>2677</v>
      </c>
      <c r="B1137" t="s">
        <v>2679</v>
      </c>
    </row>
    <row r="1138" spans="1:2" ht="12.75">
      <c r="A1138" t="s">
        <v>2677</v>
      </c>
      <c r="B1138" t="s">
        <v>2680</v>
      </c>
    </row>
    <row r="1139" spans="1:2" ht="12.75">
      <c r="A1139" t="s">
        <v>2677</v>
      </c>
      <c r="B1139" t="s">
        <v>2681</v>
      </c>
    </row>
    <row r="1140" spans="1:2" ht="12.75">
      <c r="A1140" t="s">
        <v>2677</v>
      </c>
      <c r="B1140" t="s">
        <v>2682</v>
      </c>
    </row>
    <row r="1141" spans="1:2" ht="12.75">
      <c r="A1141" t="s">
        <v>2677</v>
      </c>
      <c r="B1141" t="s">
        <v>2683</v>
      </c>
    </row>
    <row r="1142" spans="1:2" ht="12.75">
      <c r="A1142" t="s">
        <v>2677</v>
      </c>
      <c r="B1142" t="s">
        <v>2684</v>
      </c>
    </row>
    <row r="1143" spans="1:2" ht="12.75">
      <c r="A1143" t="s">
        <v>2677</v>
      </c>
      <c r="B1143" t="s">
        <v>2685</v>
      </c>
    </row>
    <row r="1144" spans="1:2" ht="12.75">
      <c r="A1144" t="s">
        <v>2677</v>
      </c>
      <c r="B1144" t="s">
        <v>2686</v>
      </c>
    </row>
    <row r="1145" spans="1:2" ht="12.75">
      <c r="A1145" t="s">
        <v>2677</v>
      </c>
      <c r="B1145" t="s">
        <v>2687</v>
      </c>
    </row>
    <row r="1146" spans="1:2" ht="12.75">
      <c r="A1146" t="s">
        <v>2677</v>
      </c>
      <c r="B1146" t="s">
        <v>2688</v>
      </c>
    </row>
    <row r="1147" spans="1:2" ht="12.75">
      <c r="A1147" t="s">
        <v>2677</v>
      </c>
      <c r="B1147" t="s">
        <v>2693</v>
      </c>
    </row>
    <row r="1148" spans="1:2" ht="12.75">
      <c r="A1148" t="s">
        <v>2677</v>
      </c>
      <c r="B1148" t="s">
        <v>2689</v>
      </c>
    </row>
    <row r="1149" spans="1:2" ht="12.75">
      <c r="A1149" t="s">
        <v>2677</v>
      </c>
      <c r="B1149" t="s">
        <v>2690</v>
      </c>
    </row>
    <row r="1150" spans="1:2" ht="12.75">
      <c r="A1150" t="s">
        <v>2677</v>
      </c>
      <c r="B1150" t="s">
        <v>2691</v>
      </c>
    </row>
    <row r="1151" spans="1:2" ht="12.75">
      <c r="A1151" t="s">
        <v>2677</v>
      </c>
      <c r="B1151" t="s">
        <v>2692</v>
      </c>
    </row>
    <row r="1152" spans="1:2" ht="12.75">
      <c r="A1152" t="s">
        <v>2694</v>
      </c>
      <c r="B1152" t="s">
        <v>2694</v>
      </c>
    </row>
    <row r="1153" spans="1:2" ht="12.75">
      <c r="A1153" t="s">
        <v>2694</v>
      </c>
      <c r="B1153" t="s">
        <v>2695</v>
      </c>
    </row>
    <row r="1154" spans="1:2" ht="12.75">
      <c r="A1154" t="s">
        <v>2694</v>
      </c>
      <c r="B1154" t="s">
        <v>2696</v>
      </c>
    </row>
    <row r="1155" spans="1:2" ht="12.75">
      <c r="A1155" t="s">
        <v>2694</v>
      </c>
      <c r="B1155" t="s">
        <v>2697</v>
      </c>
    </row>
    <row r="1156" spans="1:2" ht="12.75">
      <c r="A1156" t="s">
        <v>2694</v>
      </c>
      <c r="B1156" t="s">
        <v>2698</v>
      </c>
    </row>
    <row r="1157" spans="1:2" ht="12.75">
      <c r="A1157" t="s">
        <v>2694</v>
      </c>
      <c r="B1157" t="s">
        <v>2699</v>
      </c>
    </row>
    <row r="1158" spans="1:2" ht="12.75">
      <c r="A1158" t="s">
        <v>2694</v>
      </c>
      <c r="B1158" t="s">
        <v>2700</v>
      </c>
    </row>
    <row r="1159" spans="1:2" ht="12.75">
      <c r="A1159" t="s">
        <v>2694</v>
      </c>
      <c r="B1159" s="87" t="s">
        <v>2701</v>
      </c>
    </row>
    <row r="1160" spans="1:2" ht="12.75">
      <c r="A1160" t="s">
        <v>2694</v>
      </c>
      <c r="B1160" t="s">
        <v>2702</v>
      </c>
    </row>
    <row r="1161" spans="1:2" ht="12.75">
      <c r="A1161" t="s">
        <v>2694</v>
      </c>
      <c r="B1161" t="s">
        <v>2703</v>
      </c>
    </row>
    <row r="1162" spans="1:2" ht="12.75">
      <c r="A1162" t="s">
        <v>2694</v>
      </c>
      <c r="B1162" t="s">
        <v>2704</v>
      </c>
    </row>
    <row r="1163" spans="1:2" ht="12.75">
      <c r="A1163" t="s">
        <v>118</v>
      </c>
      <c r="B1163" t="s">
        <v>118</v>
      </c>
    </row>
    <row r="1164" spans="1:2" ht="12.75">
      <c r="A1164" t="s">
        <v>118</v>
      </c>
      <c r="B1164" t="s">
        <v>2705</v>
      </c>
    </row>
    <row r="1165" spans="1:2" ht="12.75">
      <c r="A1165" t="s">
        <v>118</v>
      </c>
      <c r="B1165" t="s">
        <v>2706</v>
      </c>
    </row>
    <row r="1166" spans="1:2" ht="12.75">
      <c r="A1166" t="s">
        <v>118</v>
      </c>
      <c r="B1166" t="s">
        <v>2707</v>
      </c>
    </row>
    <row r="1167" spans="1:2" ht="12.75">
      <c r="A1167" t="s">
        <v>118</v>
      </c>
      <c r="B1167" t="s">
        <v>2708</v>
      </c>
    </row>
    <row r="1168" spans="1:2" ht="12.75">
      <c r="A1168" t="s">
        <v>118</v>
      </c>
      <c r="B1168" t="s">
        <v>2709</v>
      </c>
    </row>
    <row r="1169" spans="1:2" ht="12.75">
      <c r="A1169" t="s">
        <v>118</v>
      </c>
      <c r="B1169" t="s">
        <v>2710</v>
      </c>
    </row>
    <row r="1170" spans="1:2" ht="12.75">
      <c r="A1170" t="s">
        <v>118</v>
      </c>
      <c r="B1170" t="s">
        <v>2711</v>
      </c>
    </row>
    <row r="1171" spans="1:2" ht="12.75">
      <c r="A1171" t="s">
        <v>118</v>
      </c>
      <c r="B1171" t="s">
        <v>2712</v>
      </c>
    </row>
    <row r="1172" spans="1:2" ht="12.75">
      <c r="A1172" t="s">
        <v>118</v>
      </c>
      <c r="B1172" t="s">
        <v>2713</v>
      </c>
    </row>
    <row r="1173" spans="1:2" ht="12.75">
      <c r="A1173" t="s">
        <v>2714</v>
      </c>
      <c r="B1173" t="s">
        <v>2714</v>
      </c>
    </row>
    <row r="1174" spans="1:2" ht="12.75">
      <c r="A1174" t="s">
        <v>2714</v>
      </c>
      <c r="B1174" t="s">
        <v>2715</v>
      </c>
    </row>
    <row r="1175" spans="1:2" ht="12.75">
      <c r="A1175" t="s">
        <v>2714</v>
      </c>
      <c r="B1175" t="s">
        <v>2716</v>
      </c>
    </row>
    <row r="1176" spans="1:2" ht="12.75">
      <c r="A1176" t="s">
        <v>2714</v>
      </c>
      <c r="B1176" t="s">
        <v>2717</v>
      </c>
    </row>
    <row r="1177" spans="1:2" ht="12.75">
      <c r="A1177" t="s">
        <v>2714</v>
      </c>
      <c r="B1177" t="s">
        <v>2718</v>
      </c>
    </row>
    <row r="1178" spans="1:2" ht="12.75">
      <c r="A1178" t="s">
        <v>2714</v>
      </c>
      <c r="B1178" t="s">
        <v>2719</v>
      </c>
    </row>
    <row r="1179" spans="1:2" ht="12.75">
      <c r="A1179" t="s">
        <v>2714</v>
      </c>
      <c r="B1179" t="s">
        <v>2720</v>
      </c>
    </row>
    <row r="1180" spans="1:2" ht="12.75">
      <c r="A1180" t="s">
        <v>2714</v>
      </c>
      <c r="B1180" t="s">
        <v>2721</v>
      </c>
    </row>
    <row r="1181" spans="1:2" ht="12.75">
      <c r="A1181" t="s">
        <v>2714</v>
      </c>
      <c r="B1181" t="s">
        <v>2722</v>
      </c>
    </row>
    <row r="1182" spans="1:2" ht="12.75">
      <c r="A1182" t="s">
        <v>2714</v>
      </c>
      <c r="B1182" t="s">
        <v>2723</v>
      </c>
    </row>
    <row r="1183" spans="1:2" ht="12.75">
      <c r="A1183" t="s">
        <v>2724</v>
      </c>
      <c r="B1183" t="s">
        <v>2724</v>
      </c>
    </row>
    <row r="1184" spans="1:2" ht="12.75">
      <c r="A1184" t="s">
        <v>2724</v>
      </c>
      <c r="B1184" t="s">
        <v>2725</v>
      </c>
    </row>
    <row r="1185" spans="1:2" ht="12.75">
      <c r="A1185" t="s">
        <v>2724</v>
      </c>
      <c r="B1185" t="s">
        <v>2726</v>
      </c>
    </row>
    <row r="1186" spans="1:2" ht="12.75">
      <c r="A1186" t="s">
        <v>2724</v>
      </c>
      <c r="B1186" t="s">
        <v>2727</v>
      </c>
    </row>
    <row r="1187" spans="1:2" ht="12.75">
      <c r="A1187" t="s">
        <v>2724</v>
      </c>
      <c r="B1187" t="s">
        <v>2728</v>
      </c>
    </row>
    <row r="1188" spans="1:2" ht="12.75">
      <c r="A1188" t="s">
        <v>2724</v>
      </c>
      <c r="B1188" t="s">
        <v>2729</v>
      </c>
    </row>
    <row r="1189" spans="1:2" ht="12.75">
      <c r="A1189" t="s">
        <v>2724</v>
      </c>
      <c r="B1189" t="s">
        <v>2730</v>
      </c>
    </row>
    <row r="1190" spans="1:2" ht="12.75">
      <c r="A1190" t="s">
        <v>2724</v>
      </c>
      <c r="B1190" t="s">
        <v>2731</v>
      </c>
    </row>
    <row r="1191" spans="1:2" ht="12.75">
      <c r="A1191" t="s">
        <v>2724</v>
      </c>
      <c r="B1191" t="s">
        <v>2732</v>
      </c>
    </row>
    <row r="1192" spans="1:2" ht="12.75">
      <c r="A1192" t="s">
        <v>2724</v>
      </c>
      <c r="B1192" t="s">
        <v>2733</v>
      </c>
    </row>
    <row r="1193" spans="1:2" ht="12.75">
      <c r="A1193" t="s">
        <v>2724</v>
      </c>
      <c r="B1193" t="s">
        <v>2734</v>
      </c>
    </row>
    <row r="1194" spans="1:2" ht="12.75">
      <c r="A1194" t="s">
        <v>2735</v>
      </c>
      <c r="B1194" t="s">
        <v>2735</v>
      </c>
    </row>
    <row r="1195" spans="1:2" ht="12.75">
      <c r="A1195" t="s">
        <v>2735</v>
      </c>
      <c r="B1195" t="s">
        <v>2736</v>
      </c>
    </row>
    <row r="1196" spans="1:2" ht="12.75">
      <c r="A1196" t="s">
        <v>2735</v>
      </c>
      <c r="B1196" t="s">
        <v>2737</v>
      </c>
    </row>
    <row r="1197" spans="1:2" ht="12.75">
      <c r="A1197" t="s">
        <v>2735</v>
      </c>
      <c r="B1197" t="s">
        <v>2738</v>
      </c>
    </row>
    <row r="1198" spans="1:2" ht="12.75">
      <c r="A1198" t="s">
        <v>2735</v>
      </c>
      <c r="B1198" t="s">
        <v>2739</v>
      </c>
    </row>
    <row r="1199" spans="1:2" ht="12.75">
      <c r="A1199" t="s">
        <v>2735</v>
      </c>
      <c r="B1199" t="s">
        <v>2740</v>
      </c>
    </row>
    <row r="1200" spans="1:2" ht="12.75">
      <c r="A1200" t="s">
        <v>2735</v>
      </c>
      <c r="B1200" t="s">
        <v>2741</v>
      </c>
    </row>
    <row r="1201" spans="1:2" ht="12.75">
      <c r="A1201" t="s">
        <v>2735</v>
      </c>
      <c r="B1201" t="s">
        <v>2742</v>
      </c>
    </row>
    <row r="1202" spans="1:2" ht="12.75">
      <c r="A1202" t="s">
        <v>2735</v>
      </c>
      <c r="B1202" t="s">
        <v>2743</v>
      </c>
    </row>
    <row r="1203" spans="1:2" ht="12.75">
      <c r="A1203" t="s">
        <v>2735</v>
      </c>
      <c r="B1203" t="s">
        <v>2744</v>
      </c>
    </row>
    <row r="1204" spans="1:2" ht="12.75">
      <c r="A1204" t="s">
        <v>2735</v>
      </c>
      <c r="B1204" t="s">
        <v>2745</v>
      </c>
    </row>
    <row r="1205" spans="1:2" ht="12.75">
      <c r="A1205" t="s">
        <v>121</v>
      </c>
      <c r="B1205" t="s">
        <v>121</v>
      </c>
    </row>
    <row r="1206" spans="1:2" ht="12.75">
      <c r="A1206" t="s">
        <v>121</v>
      </c>
      <c r="B1206" t="s">
        <v>2746</v>
      </c>
    </row>
    <row r="1207" spans="1:2" ht="12.75">
      <c r="A1207" t="s">
        <v>121</v>
      </c>
      <c r="B1207" t="s">
        <v>2747</v>
      </c>
    </row>
    <row r="1208" spans="1:2" ht="12.75">
      <c r="A1208" t="s">
        <v>121</v>
      </c>
      <c r="B1208" t="s">
        <v>2748</v>
      </c>
    </row>
    <row r="1209" spans="1:2" ht="12.75">
      <c r="A1209" t="s">
        <v>121</v>
      </c>
      <c r="B1209" t="s">
        <v>2749</v>
      </c>
    </row>
    <row r="1210" spans="1:2" ht="12.75">
      <c r="A1210" t="s">
        <v>121</v>
      </c>
      <c r="B1210" t="s">
        <v>2750</v>
      </c>
    </row>
    <row r="1211" spans="1:2" ht="12.75">
      <c r="A1211" t="s">
        <v>121</v>
      </c>
      <c r="B1211" t="s">
        <v>2751</v>
      </c>
    </row>
    <row r="1212" spans="1:2" ht="12.75">
      <c r="A1212" t="s">
        <v>121</v>
      </c>
      <c r="B1212" t="s">
        <v>2752</v>
      </c>
    </row>
    <row r="1213" spans="1:2" ht="12.75">
      <c r="A1213" t="s">
        <v>121</v>
      </c>
      <c r="B1213" t="s">
        <v>2753</v>
      </c>
    </row>
    <row r="1214" spans="1:2" ht="12.75">
      <c r="A1214" t="s">
        <v>121</v>
      </c>
      <c r="B1214" t="s">
        <v>2754</v>
      </c>
    </row>
    <row r="1215" spans="1:2" ht="12.75">
      <c r="A1215" t="s">
        <v>121</v>
      </c>
      <c r="B1215" t="s">
        <v>2755</v>
      </c>
    </row>
    <row r="1216" spans="1:2" ht="12.75">
      <c r="A1216" t="s">
        <v>121</v>
      </c>
      <c r="B1216" t="s">
        <v>2756</v>
      </c>
    </row>
    <row r="1217" spans="1:2" ht="12.75">
      <c r="A1217" t="s">
        <v>121</v>
      </c>
      <c r="B1217" t="s">
        <v>2763</v>
      </c>
    </row>
    <row r="1218" spans="1:2" ht="12.75">
      <c r="A1218" t="s">
        <v>121</v>
      </c>
      <c r="B1218" t="s">
        <v>2757</v>
      </c>
    </row>
    <row r="1219" spans="1:2" ht="12.75">
      <c r="A1219" t="s">
        <v>121</v>
      </c>
      <c r="B1219" t="s">
        <v>2758</v>
      </c>
    </row>
    <row r="1220" spans="1:2" ht="12.75">
      <c r="A1220" t="s">
        <v>121</v>
      </c>
      <c r="B1220" t="s">
        <v>2759</v>
      </c>
    </row>
    <row r="1221" spans="1:2" ht="12.75">
      <c r="A1221" t="s">
        <v>121</v>
      </c>
      <c r="B1221" t="s">
        <v>2760</v>
      </c>
    </row>
    <row r="1222" spans="1:2" ht="12.75">
      <c r="A1222" t="s">
        <v>121</v>
      </c>
      <c r="B1222" t="s">
        <v>2761</v>
      </c>
    </row>
    <row r="1223" spans="1:2" ht="12.75">
      <c r="A1223" t="s">
        <v>121</v>
      </c>
      <c r="B1223" t="s">
        <v>2762</v>
      </c>
    </row>
    <row r="1224" spans="1:2" ht="12.75">
      <c r="A1224" t="s">
        <v>2764</v>
      </c>
      <c r="B1224" t="s">
        <v>2764</v>
      </c>
    </row>
    <row r="1225" spans="1:2" ht="12.75">
      <c r="A1225" t="s">
        <v>2764</v>
      </c>
      <c r="B1225" t="s">
        <v>2765</v>
      </c>
    </row>
    <row r="1226" spans="1:2" ht="12.75">
      <c r="A1226" t="s">
        <v>2764</v>
      </c>
      <c r="B1226" t="s">
        <v>2766</v>
      </c>
    </row>
    <row r="1227" spans="1:2" ht="12.75">
      <c r="A1227" t="s">
        <v>2764</v>
      </c>
      <c r="B1227" t="s">
        <v>2767</v>
      </c>
    </row>
    <row r="1228" spans="1:2" ht="12.75">
      <c r="A1228" t="s">
        <v>2764</v>
      </c>
      <c r="B1228" t="s">
        <v>2768</v>
      </c>
    </row>
    <row r="1229" spans="1:2" ht="12.75">
      <c r="A1229" t="s">
        <v>2764</v>
      </c>
      <c r="B1229" t="s">
        <v>2769</v>
      </c>
    </row>
    <row r="1230" spans="1:2" ht="12.75">
      <c r="A1230" t="s">
        <v>2764</v>
      </c>
      <c r="B1230" t="s">
        <v>2770</v>
      </c>
    </row>
    <row r="1231" spans="1:2" ht="12.75">
      <c r="A1231" t="s">
        <v>2764</v>
      </c>
      <c r="B1231" t="s">
        <v>2771</v>
      </c>
    </row>
    <row r="1232" spans="1:2" ht="12.75" customHeight="1">
      <c r="A1232" t="s">
        <v>2764</v>
      </c>
      <c r="B1232" t="s">
        <v>2772</v>
      </c>
    </row>
    <row r="1233" spans="1:2" ht="12.75">
      <c r="A1233" t="s">
        <v>2764</v>
      </c>
      <c r="B1233" t="s">
        <v>2773</v>
      </c>
    </row>
    <row r="1234" spans="1:2" ht="12.75">
      <c r="A1234" t="s">
        <v>2764</v>
      </c>
      <c r="B1234" t="s">
        <v>2774</v>
      </c>
    </row>
    <row r="1235" spans="1:2" ht="12.75">
      <c r="A1235" t="s">
        <v>123</v>
      </c>
      <c r="B1235" t="s">
        <v>123</v>
      </c>
    </row>
    <row r="1236" spans="1:2" ht="12.75">
      <c r="A1236" t="s">
        <v>123</v>
      </c>
      <c r="B1236" t="s">
        <v>2775</v>
      </c>
    </row>
    <row r="1237" spans="1:2" ht="12.75">
      <c r="A1237" t="s">
        <v>123</v>
      </c>
      <c r="B1237" t="s">
        <v>2777</v>
      </c>
    </row>
    <row r="1238" spans="1:2" ht="12.75">
      <c r="A1238" t="s">
        <v>123</v>
      </c>
      <c r="B1238" t="s">
        <v>2778</v>
      </c>
    </row>
    <row r="1239" spans="1:2" ht="12.75">
      <c r="A1239" t="s">
        <v>123</v>
      </c>
      <c r="B1239" t="s">
        <v>2779</v>
      </c>
    </row>
    <row r="1240" spans="1:2" ht="12.75">
      <c r="A1240" t="s">
        <v>123</v>
      </c>
      <c r="B1240" t="s">
        <v>2780</v>
      </c>
    </row>
    <row r="1241" spans="1:2" ht="12.75">
      <c r="A1241" t="s">
        <v>123</v>
      </c>
      <c r="B1241" t="s">
        <v>2781</v>
      </c>
    </row>
    <row r="1242" spans="1:2" ht="12.75">
      <c r="A1242" t="s">
        <v>123</v>
      </c>
      <c r="B1242" t="s">
        <v>2782</v>
      </c>
    </row>
    <row r="1243" spans="1:2" ht="12.75">
      <c r="A1243" t="s">
        <v>123</v>
      </c>
      <c r="B1243" t="s">
        <v>2783</v>
      </c>
    </row>
    <row r="1244" spans="1:2" ht="12.75">
      <c r="A1244" t="s">
        <v>123</v>
      </c>
      <c r="B1244" t="s">
        <v>2776</v>
      </c>
    </row>
    <row r="1245" spans="1:2" ht="12.75">
      <c r="A1245" t="s">
        <v>123</v>
      </c>
      <c r="B1245" t="s">
        <v>2784</v>
      </c>
    </row>
    <row r="1246" spans="1:2" ht="12.75">
      <c r="A1246" t="s">
        <v>123</v>
      </c>
      <c r="B1246" t="s">
        <v>2785</v>
      </c>
    </row>
    <row r="1247" spans="1:2" ht="12.75">
      <c r="A1247" t="s">
        <v>2786</v>
      </c>
      <c r="B1247" t="s">
        <v>2786</v>
      </c>
    </row>
    <row r="1248" spans="1:2" ht="12.75">
      <c r="A1248" t="s">
        <v>2786</v>
      </c>
      <c r="B1248" t="s">
        <v>2787</v>
      </c>
    </row>
    <row r="1249" spans="1:2" ht="12.75">
      <c r="A1249" t="s">
        <v>2786</v>
      </c>
      <c r="B1249" t="s">
        <v>2788</v>
      </c>
    </row>
    <row r="1250" spans="1:2" ht="12.75" customHeight="1">
      <c r="A1250" t="s">
        <v>2786</v>
      </c>
      <c r="B1250" t="s">
        <v>2789</v>
      </c>
    </row>
    <row r="1251" spans="1:2" ht="12.75">
      <c r="A1251" t="s">
        <v>2786</v>
      </c>
      <c r="B1251" t="s">
        <v>2790</v>
      </c>
    </row>
    <row r="1252" spans="1:2" ht="12.75">
      <c r="A1252" t="s">
        <v>2786</v>
      </c>
      <c r="B1252" t="s">
        <v>2791</v>
      </c>
    </row>
    <row r="1253" spans="1:2" ht="12.75">
      <c r="A1253" t="s">
        <v>2786</v>
      </c>
      <c r="B1253" t="s">
        <v>2792</v>
      </c>
    </row>
    <row r="1254" spans="1:2" ht="12.75">
      <c r="A1254" t="s">
        <v>2786</v>
      </c>
      <c r="B1254" t="s">
        <v>2793</v>
      </c>
    </row>
    <row r="1255" spans="1:2" ht="12.75">
      <c r="A1255" t="s">
        <v>2786</v>
      </c>
      <c r="B1255" t="s">
        <v>2794</v>
      </c>
    </row>
    <row r="1256" spans="1:2" ht="12.75">
      <c r="A1256" t="s">
        <v>2795</v>
      </c>
      <c r="B1256" t="s">
        <v>2795</v>
      </c>
    </row>
    <row r="1257" spans="1:2" ht="12.75">
      <c r="A1257" t="s">
        <v>2796</v>
      </c>
      <c r="B1257" t="s">
        <v>2796</v>
      </c>
    </row>
    <row r="1258" spans="1:2" ht="12.75">
      <c r="A1258" t="s">
        <v>2796</v>
      </c>
      <c r="B1258" t="s">
        <v>2797</v>
      </c>
    </row>
    <row r="1259" spans="1:2" ht="12.75">
      <c r="A1259" t="s">
        <v>2796</v>
      </c>
      <c r="B1259" t="s">
        <v>2798</v>
      </c>
    </row>
    <row r="1260" spans="1:2" ht="12.75">
      <c r="A1260" t="s">
        <v>2796</v>
      </c>
      <c r="B1260" t="s">
        <v>2799</v>
      </c>
    </row>
    <row r="1261" spans="1:2" ht="12.75">
      <c r="A1261" t="s">
        <v>2796</v>
      </c>
      <c r="B1261" t="s">
        <v>2800</v>
      </c>
    </row>
    <row r="1262" spans="1:2" ht="12.75">
      <c r="A1262" t="s">
        <v>2796</v>
      </c>
      <c r="B1262" t="s">
        <v>2801</v>
      </c>
    </row>
    <row r="1263" spans="1:2" ht="12.75">
      <c r="A1263" t="s">
        <v>2796</v>
      </c>
      <c r="B1263" t="s">
        <v>2802</v>
      </c>
    </row>
    <row r="1264" spans="1:2" ht="12.75">
      <c r="A1264" t="s">
        <v>2796</v>
      </c>
      <c r="B1264" t="s">
        <v>2803</v>
      </c>
    </row>
    <row r="1265" spans="1:2" ht="12.75">
      <c r="A1265" t="s">
        <v>2796</v>
      </c>
      <c r="B1265" t="s">
        <v>2804</v>
      </c>
    </row>
    <row r="1266" spans="1:2" ht="12.75">
      <c r="A1266" t="s">
        <v>2796</v>
      </c>
      <c r="B1266" t="s">
        <v>2805</v>
      </c>
    </row>
    <row r="1267" spans="1:2" ht="12.75">
      <c r="A1267" t="s">
        <v>2796</v>
      </c>
      <c r="B1267" t="s">
        <v>2806</v>
      </c>
    </row>
    <row r="1268" spans="1:2" ht="12.75">
      <c r="A1268" t="s">
        <v>2807</v>
      </c>
      <c r="B1268" t="s">
        <v>2807</v>
      </c>
    </row>
    <row r="1269" spans="1:2" ht="12.75">
      <c r="A1269" t="s">
        <v>2807</v>
      </c>
      <c r="B1269" t="s">
        <v>2808</v>
      </c>
    </row>
    <row r="1270" spans="1:2" ht="12.75">
      <c r="A1270" t="s">
        <v>2807</v>
      </c>
      <c r="B1270" t="s">
        <v>2809</v>
      </c>
    </row>
    <row r="1271" spans="1:2" ht="12.75">
      <c r="A1271" t="s">
        <v>2807</v>
      </c>
      <c r="B1271" t="s">
        <v>2810</v>
      </c>
    </row>
    <row r="1272" spans="1:2" ht="12.75">
      <c r="A1272" t="s">
        <v>2807</v>
      </c>
      <c r="B1272" t="s">
        <v>2811</v>
      </c>
    </row>
    <row r="1273" spans="1:2" ht="12.75">
      <c r="A1273" t="s">
        <v>2807</v>
      </c>
      <c r="B1273" t="s">
        <v>2812</v>
      </c>
    </row>
    <row r="1274" spans="1:2" ht="12.75">
      <c r="A1274" t="s">
        <v>2807</v>
      </c>
      <c r="B1274" t="s">
        <v>2813</v>
      </c>
    </row>
    <row r="1275" spans="1:2" ht="12.75">
      <c r="A1275" t="s">
        <v>2807</v>
      </c>
      <c r="B1275" t="s">
        <v>2814</v>
      </c>
    </row>
    <row r="1276" spans="1:2" ht="12.75">
      <c r="A1276" t="s">
        <v>2807</v>
      </c>
      <c r="B1276" t="s">
        <v>2815</v>
      </c>
    </row>
    <row r="1277" spans="1:2" ht="12.75">
      <c r="A1277" t="s">
        <v>2807</v>
      </c>
      <c r="B1277" t="s">
        <v>2816</v>
      </c>
    </row>
    <row r="1278" spans="1:2" ht="12.75">
      <c r="A1278" t="s">
        <v>2817</v>
      </c>
      <c r="B1278" t="s">
        <v>2817</v>
      </c>
    </row>
    <row r="1279" spans="1:2" ht="12.75">
      <c r="A1279" t="s">
        <v>2817</v>
      </c>
      <c r="B1279" t="s">
        <v>2818</v>
      </c>
    </row>
    <row r="1280" spans="1:2" ht="12.75">
      <c r="A1280" t="s">
        <v>2817</v>
      </c>
      <c r="B1280" t="s">
        <v>2819</v>
      </c>
    </row>
    <row r="1281" spans="1:2" ht="12.75">
      <c r="A1281" t="s">
        <v>2817</v>
      </c>
      <c r="B1281" t="s">
        <v>2820</v>
      </c>
    </row>
    <row r="1282" spans="1:2" ht="12.75">
      <c r="A1282" t="s">
        <v>2817</v>
      </c>
      <c r="B1282" t="s">
        <v>2821</v>
      </c>
    </row>
    <row r="1283" spans="1:2" ht="12.75">
      <c r="A1283" t="s">
        <v>2817</v>
      </c>
      <c r="B1283" t="s">
        <v>2822</v>
      </c>
    </row>
    <row r="1284" spans="1:2" ht="12.75">
      <c r="A1284" t="s">
        <v>2817</v>
      </c>
      <c r="B1284" t="s">
        <v>2823</v>
      </c>
    </row>
    <row r="1285" spans="1:2" ht="12.75">
      <c r="A1285" t="s">
        <v>2817</v>
      </c>
      <c r="B1285" t="s">
        <v>2824</v>
      </c>
    </row>
    <row r="1286" spans="1:2" ht="12.75">
      <c r="A1286" t="s">
        <v>2817</v>
      </c>
      <c r="B1286" s="87" t="s">
        <v>2825</v>
      </c>
    </row>
    <row r="1287" spans="1:2" ht="12.75">
      <c r="A1287" t="s">
        <v>2817</v>
      </c>
      <c r="B1287" t="s">
        <v>2826</v>
      </c>
    </row>
    <row r="1288" spans="1:2" ht="12.75">
      <c r="A1288" t="s">
        <v>2827</v>
      </c>
      <c r="B1288" t="s">
        <v>2827</v>
      </c>
    </row>
    <row r="1289" spans="1:2" ht="12.75">
      <c r="A1289" t="s">
        <v>2827</v>
      </c>
      <c r="B1289" t="s">
        <v>2828</v>
      </c>
    </row>
    <row r="1290" spans="1:2" ht="12.75">
      <c r="A1290" t="s">
        <v>2827</v>
      </c>
      <c r="B1290" t="s">
        <v>2829</v>
      </c>
    </row>
    <row r="1291" spans="1:2" ht="12.75">
      <c r="A1291" t="s">
        <v>2827</v>
      </c>
      <c r="B1291" t="s">
        <v>2830</v>
      </c>
    </row>
    <row r="1292" spans="1:2" ht="12.75">
      <c r="A1292" t="s">
        <v>2827</v>
      </c>
      <c r="B1292" t="s">
        <v>2831</v>
      </c>
    </row>
    <row r="1293" spans="1:2" ht="12.75">
      <c r="A1293" t="s">
        <v>2827</v>
      </c>
      <c r="B1293" t="s">
        <v>2832</v>
      </c>
    </row>
    <row r="1294" spans="1:2" ht="12.75">
      <c r="A1294" t="s">
        <v>2827</v>
      </c>
      <c r="B1294" t="s">
        <v>2833</v>
      </c>
    </row>
    <row r="1295" spans="1:2" ht="12.75">
      <c r="A1295" t="s">
        <v>2827</v>
      </c>
      <c r="B1295" t="s">
        <v>2834</v>
      </c>
    </row>
    <row r="1296" spans="1:2" ht="12.75">
      <c r="A1296" t="s">
        <v>2827</v>
      </c>
      <c r="B1296" t="s">
        <v>2835</v>
      </c>
    </row>
    <row r="1297" spans="1:2" ht="12.75">
      <c r="A1297" t="s">
        <v>2827</v>
      </c>
      <c r="B1297" t="s">
        <v>2836</v>
      </c>
    </row>
    <row r="1298" spans="1:2" ht="12.75">
      <c r="A1298" t="s">
        <v>2827</v>
      </c>
      <c r="B1298" t="s">
        <v>2841</v>
      </c>
    </row>
    <row r="1299" spans="1:2" ht="12.75">
      <c r="A1299" t="s">
        <v>2827</v>
      </c>
      <c r="B1299" t="s">
        <v>2837</v>
      </c>
    </row>
    <row r="1300" spans="1:2" ht="12.75">
      <c r="A1300" t="s">
        <v>2827</v>
      </c>
      <c r="B1300" t="s">
        <v>2838</v>
      </c>
    </row>
    <row r="1301" spans="1:2" ht="12.75">
      <c r="A1301" t="s">
        <v>2827</v>
      </c>
      <c r="B1301" t="s">
        <v>2839</v>
      </c>
    </row>
    <row r="1302" spans="1:2" ht="12.75">
      <c r="A1302" t="s">
        <v>2827</v>
      </c>
      <c r="B1302" t="s">
        <v>2840</v>
      </c>
    </row>
    <row r="1303" spans="1:2" ht="12.75">
      <c r="A1303" t="s">
        <v>2842</v>
      </c>
      <c r="B1303" t="s">
        <v>2842</v>
      </c>
    </row>
    <row r="1304" spans="1:2" ht="12.75">
      <c r="A1304" t="s">
        <v>2842</v>
      </c>
      <c r="B1304" t="s">
        <v>2843</v>
      </c>
    </row>
    <row r="1305" spans="1:2" ht="12.75">
      <c r="A1305" t="s">
        <v>2842</v>
      </c>
      <c r="B1305" t="s">
        <v>2844</v>
      </c>
    </row>
    <row r="1306" spans="1:2" ht="12.75">
      <c r="A1306" t="s">
        <v>2842</v>
      </c>
      <c r="B1306" t="s">
        <v>2845</v>
      </c>
    </row>
    <row r="1307" spans="1:2" ht="12.75">
      <c r="A1307" t="s">
        <v>2842</v>
      </c>
      <c r="B1307" t="s">
        <v>2846</v>
      </c>
    </row>
    <row r="1308" spans="1:2" ht="12.75">
      <c r="A1308" t="s">
        <v>2842</v>
      </c>
      <c r="B1308" t="s">
        <v>2847</v>
      </c>
    </row>
    <row r="1309" spans="1:2" ht="12.75">
      <c r="A1309" t="s">
        <v>2842</v>
      </c>
      <c r="B1309" t="s">
        <v>2848</v>
      </c>
    </row>
    <row r="1310" spans="1:2" ht="12.75">
      <c r="A1310" t="s">
        <v>2842</v>
      </c>
      <c r="B1310" t="s">
        <v>2849</v>
      </c>
    </row>
    <row r="1311" spans="1:2" ht="12.75">
      <c r="A1311" t="s">
        <v>2842</v>
      </c>
      <c r="B1311" t="s">
        <v>2850</v>
      </c>
    </row>
    <row r="1312" spans="1:2" ht="12.75">
      <c r="A1312" t="s">
        <v>131</v>
      </c>
      <c r="B1312" t="s">
        <v>131</v>
      </c>
    </row>
    <row r="1313" spans="1:2" ht="12.75">
      <c r="A1313" t="s">
        <v>131</v>
      </c>
      <c r="B1313" t="s">
        <v>2851</v>
      </c>
    </row>
    <row r="1314" spans="1:2" ht="12.75">
      <c r="A1314" t="s">
        <v>131</v>
      </c>
      <c r="B1314" t="s">
        <v>2852</v>
      </c>
    </row>
    <row r="1315" spans="1:2" ht="12.75">
      <c r="A1315" t="s">
        <v>131</v>
      </c>
      <c r="B1315" t="s">
        <v>2853</v>
      </c>
    </row>
    <row r="1316" spans="1:2" ht="12.75">
      <c r="A1316" t="s">
        <v>131</v>
      </c>
      <c r="B1316" t="s">
        <v>2854</v>
      </c>
    </row>
    <row r="1317" spans="1:2" ht="12.75">
      <c r="A1317" t="s">
        <v>131</v>
      </c>
      <c r="B1317" t="s">
        <v>2855</v>
      </c>
    </row>
    <row r="1318" spans="1:2" ht="12.75">
      <c r="A1318" t="s">
        <v>131</v>
      </c>
      <c r="B1318" t="s">
        <v>2856</v>
      </c>
    </row>
    <row r="1319" spans="1:2" ht="12.75">
      <c r="A1319" t="s">
        <v>131</v>
      </c>
      <c r="B1319" t="s">
        <v>2857</v>
      </c>
    </row>
    <row r="1320" spans="1:2" ht="12.75">
      <c r="A1320" t="s">
        <v>2858</v>
      </c>
      <c r="B1320" t="s">
        <v>2858</v>
      </c>
    </row>
    <row r="1321" spans="1:2" ht="12.75">
      <c r="A1321" t="s">
        <v>2858</v>
      </c>
      <c r="B1321" t="s">
        <v>2859</v>
      </c>
    </row>
    <row r="1322" spans="1:2" ht="12.75">
      <c r="A1322" t="s">
        <v>2858</v>
      </c>
      <c r="B1322" t="s">
        <v>2860</v>
      </c>
    </row>
    <row r="1323" spans="1:2" ht="12.75">
      <c r="A1323" t="s">
        <v>2858</v>
      </c>
      <c r="B1323" t="s">
        <v>2861</v>
      </c>
    </row>
    <row r="1324" spans="1:2" ht="12.75">
      <c r="A1324" t="s">
        <v>2858</v>
      </c>
      <c r="B1324" t="s">
        <v>2862</v>
      </c>
    </row>
    <row r="1325" spans="1:2" ht="12.75">
      <c r="A1325" t="s">
        <v>2858</v>
      </c>
      <c r="B1325" t="s">
        <v>2863</v>
      </c>
    </row>
    <row r="1326" spans="1:2" ht="12.75">
      <c r="A1326" t="s">
        <v>2858</v>
      </c>
      <c r="B1326" t="s">
        <v>2864</v>
      </c>
    </row>
    <row r="1327" spans="1:2" ht="12.75">
      <c r="A1327" t="s">
        <v>2858</v>
      </c>
      <c r="B1327" t="s">
        <v>2865</v>
      </c>
    </row>
    <row r="1328" spans="1:2" ht="12.75">
      <c r="A1328" t="s">
        <v>2858</v>
      </c>
      <c r="B1328" t="s">
        <v>2866</v>
      </c>
    </row>
    <row r="1329" spans="1:2" ht="13.5">
      <c r="A1329" s="1" t="s">
        <v>133</v>
      </c>
      <c r="B1329" s="1" t="s">
        <v>133</v>
      </c>
    </row>
    <row r="1330" spans="1:2" ht="13.5">
      <c r="A1330" s="1" t="s">
        <v>133</v>
      </c>
      <c r="B1330" t="s">
        <v>2867</v>
      </c>
    </row>
    <row r="1331" spans="1:2" ht="13.5">
      <c r="A1331" s="1" t="s">
        <v>133</v>
      </c>
      <c r="B1331" t="s">
        <v>2868</v>
      </c>
    </row>
    <row r="1332" spans="1:2" ht="13.5">
      <c r="A1332" s="1" t="s">
        <v>133</v>
      </c>
      <c r="B1332" t="s">
        <v>2869</v>
      </c>
    </row>
    <row r="1333" spans="1:2" ht="13.5" customHeight="1">
      <c r="A1333" s="1" t="s">
        <v>133</v>
      </c>
      <c r="B1333" t="s">
        <v>2870</v>
      </c>
    </row>
    <row r="1334" spans="1:2" ht="13.5">
      <c r="A1334" s="1" t="s">
        <v>133</v>
      </c>
      <c r="B1334" t="s">
        <v>2871</v>
      </c>
    </row>
    <row r="1335" spans="1:2" ht="13.5">
      <c r="A1335" s="1" t="s">
        <v>133</v>
      </c>
      <c r="B1335" t="s">
        <v>2872</v>
      </c>
    </row>
    <row r="1336" spans="1:2" ht="13.5">
      <c r="A1336" s="1" t="s">
        <v>133</v>
      </c>
      <c r="B1336" t="s">
        <v>2873</v>
      </c>
    </row>
    <row r="1337" spans="1:2" ht="13.5">
      <c r="A1337" s="1" t="s">
        <v>133</v>
      </c>
      <c r="B1337" t="s">
        <v>2874</v>
      </c>
    </row>
    <row r="1338" spans="1:2" ht="13.5">
      <c r="A1338" s="1" t="s">
        <v>133</v>
      </c>
      <c r="B1338" t="s">
        <v>2875</v>
      </c>
    </row>
    <row r="1339" spans="1:2" ht="13.5">
      <c r="A1339" s="1" t="s">
        <v>133</v>
      </c>
      <c r="B1339" t="s">
        <v>2876</v>
      </c>
    </row>
    <row r="1340" spans="1:2" ht="12.75">
      <c r="A1340" t="s">
        <v>134</v>
      </c>
      <c r="B1340" t="s">
        <v>134</v>
      </c>
    </row>
    <row r="1341" spans="1:2" ht="12.75">
      <c r="A1341" t="s">
        <v>134</v>
      </c>
      <c r="B1341" t="s">
        <v>2878</v>
      </c>
    </row>
    <row r="1342" spans="1:2" ht="12.75">
      <c r="A1342" t="s">
        <v>134</v>
      </c>
      <c r="B1342" t="s">
        <v>2879</v>
      </c>
    </row>
    <row r="1343" spans="1:2" ht="12.75">
      <c r="A1343" t="s">
        <v>134</v>
      </c>
      <c r="B1343" t="s">
        <v>2880</v>
      </c>
    </row>
    <row r="1344" spans="1:2" ht="12.75">
      <c r="A1344" t="s">
        <v>134</v>
      </c>
      <c r="B1344" t="s">
        <v>2881</v>
      </c>
    </row>
    <row r="1345" spans="1:2" ht="12.75">
      <c r="A1345" t="s">
        <v>134</v>
      </c>
      <c r="B1345" t="s">
        <v>2882</v>
      </c>
    </row>
    <row r="1346" spans="1:2" ht="12.75">
      <c r="A1346" t="s">
        <v>134</v>
      </c>
      <c r="B1346" t="s">
        <v>2883</v>
      </c>
    </row>
    <row r="1347" spans="1:2" ht="12.75">
      <c r="A1347" t="s">
        <v>134</v>
      </c>
      <c r="B1347" t="s">
        <v>2884</v>
      </c>
    </row>
    <row r="1348" spans="1:2" ht="12.75">
      <c r="A1348" t="s">
        <v>134</v>
      </c>
      <c r="B1348" t="s">
        <v>2885</v>
      </c>
    </row>
    <row r="1349" spans="1:2" ht="12.75">
      <c r="A1349" t="s">
        <v>134</v>
      </c>
      <c r="B1349" t="s">
        <v>2886</v>
      </c>
    </row>
    <row r="1350" spans="1:2" ht="12.75">
      <c r="A1350" t="s">
        <v>2887</v>
      </c>
      <c r="B1350" t="s">
        <v>2887</v>
      </c>
    </row>
    <row r="1351" spans="1:2" ht="12.75">
      <c r="A1351" t="s">
        <v>2887</v>
      </c>
      <c r="B1351" t="s">
        <v>2888</v>
      </c>
    </row>
    <row r="1352" spans="1:2" ht="12.75">
      <c r="A1352" t="s">
        <v>2887</v>
      </c>
      <c r="B1352" t="s">
        <v>2889</v>
      </c>
    </row>
    <row r="1353" spans="1:2" ht="12.75">
      <c r="A1353" t="s">
        <v>2887</v>
      </c>
      <c r="B1353" t="s">
        <v>2890</v>
      </c>
    </row>
    <row r="1354" spans="1:2" ht="12.75">
      <c r="A1354" t="s">
        <v>2887</v>
      </c>
      <c r="B1354" t="s">
        <v>2891</v>
      </c>
    </row>
    <row r="1355" spans="1:2" ht="12.75">
      <c r="A1355" t="s">
        <v>2887</v>
      </c>
      <c r="B1355" t="s">
        <v>2892</v>
      </c>
    </row>
    <row r="1356" spans="1:2" ht="12.75">
      <c r="A1356" t="s">
        <v>2887</v>
      </c>
      <c r="B1356" t="s">
        <v>2893</v>
      </c>
    </row>
    <row r="1357" spans="1:2" ht="12.75">
      <c r="A1357" t="s">
        <v>2887</v>
      </c>
      <c r="B1357" t="s">
        <v>2894</v>
      </c>
    </row>
    <row r="1358" spans="1:2" ht="12.75">
      <c r="A1358" t="s">
        <v>2887</v>
      </c>
      <c r="B1358" t="s">
        <v>2877</v>
      </c>
    </row>
    <row r="1359" spans="1:2" ht="12.75">
      <c r="A1359" t="s">
        <v>2887</v>
      </c>
      <c r="B1359" t="s">
        <v>2895</v>
      </c>
    </row>
    <row r="1360" spans="1:2" ht="12.75">
      <c r="A1360" t="s">
        <v>2887</v>
      </c>
      <c r="B1360" t="s">
        <v>2896</v>
      </c>
    </row>
    <row r="1361" spans="1:2" ht="12.75">
      <c r="A1361" t="s">
        <v>136</v>
      </c>
      <c r="B1361" t="s">
        <v>136</v>
      </c>
    </row>
    <row r="1362" spans="1:2" ht="12.75">
      <c r="A1362" t="s">
        <v>136</v>
      </c>
      <c r="B1362" t="s">
        <v>2897</v>
      </c>
    </row>
    <row r="1363" spans="1:2" ht="12.75">
      <c r="A1363" t="s">
        <v>136</v>
      </c>
      <c r="B1363" t="s">
        <v>2898</v>
      </c>
    </row>
    <row r="1364" spans="1:2" ht="12.75">
      <c r="A1364" t="s">
        <v>136</v>
      </c>
      <c r="B1364" t="s">
        <v>2899</v>
      </c>
    </row>
    <row r="1365" spans="1:2" ht="12.75">
      <c r="A1365" t="s">
        <v>136</v>
      </c>
      <c r="B1365" t="s">
        <v>2900</v>
      </c>
    </row>
    <row r="1366" spans="1:2" ht="12.75">
      <c r="A1366" t="s">
        <v>136</v>
      </c>
      <c r="B1366" t="s">
        <v>2901</v>
      </c>
    </row>
    <row r="1367" spans="1:2" ht="12.75">
      <c r="A1367" t="s">
        <v>136</v>
      </c>
      <c r="B1367" t="s">
        <v>2902</v>
      </c>
    </row>
    <row r="1368" spans="1:2" ht="12.75">
      <c r="A1368" t="s">
        <v>136</v>
      </c>
      <c r="B1368" t="s">
        <v>2903</v>
      </c>
    </row>
    <row r="1369" spans="1:2" ht="12.75">
      <c r="A1369" t="s">
        <v>136</v>
      </c>
      <c r="B1369" t="s">
        <v>2904</v>
      </c>
    </row>
    <row r="1370" spans="1:2" ht="12.75">
      <c r="A1370" t="s">
        <v>2905</v>
      </c>
      <c r="B1370" t="s">
        <v>2905</v>
      </c>
    </row>
    <row r="1371" spans="1:2" ht="12.75">
      <c r="A1371" t="s">
        <v>2905</v>
      </c>
      <c r="B1371" t="s">
        <v>2906</v>
      </c>
    </row>
    <row r="1372" spans="1:2" ht="12.75">
      <c r="A1372" t="s">
        <v>2905</v>
      </c>
      <c r="B1372" t="s">
        <v>2907</v>
      </c>
    </row>
    <row r="1373" spans="1:2" ht="12.75">
      <c r="A1373" t="s">
        <v>2905</v>
      </c>
      <c r="B1373" t="s">
        <v>2908</v>
      </c>
    </row>
    <row r="1374" spans="1:2" ht="12.75">
      <c r="A1374" t="s">
        <v>2905</v>
      </c>
      <c r="B1374" t="s">
        <v>2909</v>
      </c>
    </row>
    <row r="1375" spans="1:2" ht="12.75">
      <c r="A1375" t="s">
        <v>2905</v>
      </c>
      <c r="B1375" t="s">
        <v>2910</v>
      </c>
    </row>
    <row r="1376" spans="1:2" ht="12.75">
      <c r="A1376" t="s">
        <v>2905</v>
      </c>
      <c r="B1376" t="s">
        <v>2911</v>
      </c>
    </row>
    <row r="1377" spans="1:2" ht="12.75">
      <c r="A1377" t="s">
        <v>2905</v>
      </c>
      <c r="B1377" t="s">
        <v>2912</v>
      </c>
    </row>
    <row r="1378" spans="1:2" ht="12.75">
      <c r="A1378" t="s">
        <v>2905</v>
      </c>
      <c r="B1378" t="s">
        <v>2913</v>
      </c>
    </row>
    <row r="1379" spans="1:2" ht="12.75">
      <c r="A1379" t="s">
        <v>2905</v>
      </c>
      <c r="B1379" t="s">
        <v>2918</v>
      </c>
    </row>
    <row r="1380" spans="1:2" ht="12.75">
      <c r="A1380" t="s">
        <v>2905</v>
      </c>
      <c r="B1380" t="s">
        <v>2914</v>
      </c>
    </row>
    <row r="1381" spans="1:2" ht="12.75">
      <c r="A1381" t="s">
        <v>2905</v>
      </c>
      <c r="B1381" t="s">
        <v>2915</v>
      </c>
    </row>
    <row r="1382" spans="1:2" ht="12.75">
      <c r="A1382" t="s">
        <v>2905</v>
      </c>
      <c r="B1382" t="s">
        <v>2916</v>
      </c>
    </row>
    <row r="1383" spans="1:2" ht="12.75">
      <c r="A1383" t="s">
        <v>2905</v>
      </c>
      <c r="B1383" t="s">
        <v>2917</v>
      </c>
    </row>
    <row r="1384" spans="1:2" ht="12.75">
      <c r="A1384" t="s">
        <v>2919</v>
      </c>
      <c r="B1384" t="s">
        <v>2919</v>
      </c>
    </row>
    <row r="1385" spans="1:2" ht="12.75">
      <c r="A1385" t="s">
        <v>2919</v>
      </c>
      <c r="B1385" t="s">
        <v>2920</v>
      </c>
    </row>
    <row r="1386" spans="1:2" ht="12.75">
      <c r="A1386" t="s">
        <v>2919</v>
      </c>
      <c r="B1386" t="s">
        <v>2921</v>
      </c>
    </row>
    <row r="1387" spans="1:2" ht="12.75">
      <c r="A1387" t="s">
        <v>2919</v>
      </c>
      <c r="B1387" t="s">
        <v>2922</v>
      </c>
    </row>
    <row r="1388" spans="1:2" ht="12.75">
      <c r="A1388" t="s">
        <v>2919</v>
      </c>
      <c r="B1388" t="s">
        <v>2923</v>
      </c>
    </row>
    <row r="1389" spans="1:2" ht="12.75">
      <c r="A1389" t="s">
        <v>2919</v>
      </c>
      <c r="B1389" t="s">
        <v>2924</v>
      </c>
    </row>
    <row r="1390" spans="1:2" ht="12.75">
      <c r="A1390" t="s">
        <v>2919</v>
      </c>
      <c r="B1390" t="s">
        <v>2925</v>
      </c>
    </row>
    <row r="1391" spans="1:2" ht="12.75">
      <c r="A1391" t="s">
        <v>2919</v>
      </c>
      <c r="B1391" t="s">
        <v>2926</v>
      </c>
    </row>
    <row r="1392" spans="1:2" ht="12.75">
      <c r="A1392" t="s">
        <v>2919</v>
      </c>
      <c r="B1392" t="s">
        <v>2927</v>
      </c>
    </row>
    <row r="1393" spans="1:2" ht="12.75">
      <c r="A1393" t="s">
        <v>2919</v>
      </c>
      <c r="B1393" t="s">
        <v>2928</v>
      </c>
    </row>
    <row r="1394" spans="1:2" ht="12.75">
      <c r="A1394" t="s">
        <v>2919</v>
      </c>
      <c r="B1394" t="s">
        <v>2929</v>
      </c>
    </row>
    <row r="1395" spans="1:2" ht="12.75">
      <c r="A1395" t="s">
        <v>2919</v>
      </c>
      <c r="B1395" t="s">
        <v>2930</v>
      </c>
    </row>
    <row r="1396" spans="1:2" ht="12.75">
      <c r="A1396" t="s">
        <v>2919</v>
      </c>
      <c r="B1396" t="s">
        <v>2931</v>
      </c>
    </row>
    <row r="1397" spans="1:2" ht="12.75">
      <c r="A1397" t="s">
        <v>2932</v>
      </c>
      <c r="B1397" t="s">
        <v>2932</v>
      </c>
    </row>
    <row r="1398" spans="1:2" ht="12.75">
      <c r="A1398" t="s">
        <v>2932</v>
      </c>
      <c r="B1398" t="s">
        <v>2933</v>
      </c>
    </row>
    <row r="1399" spans="1:2" ht="12.75">
      <c r="A1399" t="s">
        <v>2932</v>
      </c>
      <c r="B1399" t="s">
        <v>2934</v>
      </c>
    </row>
    <row r="1400" spans="1:2" ht="12.75">
      <c r="A1400" t="s">
        <v>2932</v>
      </c>
      <c r="B1400" t="s">
        <v>2935</v>
      </c>
    </row>
    <row r="1401" spans="1:2" ht="12.75">
      <c r="A1401" t="s">
        <v>2932</v>
      </c>
      <c r="B1401" t="s">
        <v>2936</v>
      </c>
    </row>
    <row r="1402" spans="1:2" ht="12.75">
      <c r="A1402" t="s">
        <v>2932</v>
      </c>
      <c r="B1402" t="s">
        <v>2937</v>
      </c>
    </row>
    <row r="1403" spans="1:2" ht="12.75">
      <c r="A1403" t="s">
        <v>2932</v>
      </c>
      <c r="B1403" t="s">
        <v>2938</v>
      </c>
    </row>
    <row r="1404" spans="1:2" ht="12.75">
      <c r="A1404" t="s">
        <v>2932</v>
      </c>
      <c r="B1404" t="s">
        <v>2939</v>
      </c>
    </row>
    <row r="1405" spans="1:2" ht="12.75" customHeight="1">
      <c r="A1405" t="s">
        <v>2932</v>
      </c>
      <c r="B1405" t="s">
        <v>2940</v>
      </c>
    </row>
    <row r="1406" spans="1:2" ht="12.75">
      <c r="A1406" t="s">
        <v>2932</v>
      </c>
      <c r="B1406" t="s">
        <v>2943</v>
      </c>
    </row>
    <row r="1407" spans="1:2" ht="12.75">
      <c r="A1407" t="s">
        <v>2932</v>
      </c>
      <c r="B1407" t="s">
        <v>2941</v>
      </c>
    </row>
    <row r="1408" spans="1:2" ht="12.75">
      <c r="A1408" t="s">
        <v>2932</v>
      </c>
      <c r="B1408" t="s">
        <v>2942</v>
      </c>
    </row>
    <row r="1409" spans="1:2" ht="12.75">
      <c r="A1409" t="s">
        <v>2944</v>
      </c>
      <c r="B1409" t="s">
        <v>2944</v>
      </c>
    </row>
    <row r="1410" spans="1:2" ht="12.75">
      <c r="A1410" t="s">
        <v>2944</v>
      </c>
      <c r="B1410" t="s">
        <v>2945</v>
      </c>
    </row>
    <row r="1411" spans="1:2" ht="12.75">
      <c r="A1411" t="s">
        <v>2944</v>
      </c>
      <c r="B1411" t="s">
        <v>2946</v>
      </c>
    </row>
    <row r="1412" spans="1:2" ht="12.75">
      <c r="A1412" t="s">
        <v>2944</v>
      </c>
      <c r="B1412" t="s">
        <v>2947</v>
      </c>
    </row>
    <row r="1413" spans="1:2" ht="12.75">
      <c r="A1413" t="s">
        <v>2944</v>
      </c>
      <c r="B1413" t="s">
        <v>2948</v>
      </c>
    </row>
    <row r="1414" spans="1:2" ht="12.75">
      <c r="A1414" t="s">
        <v>2944</v>
      </c>
      <c r="B1414" t="s">
        <v>2949</v>
      </c>
    </row>
    <row r="1415" spans="1:2" ht="12.75">
      <c r="A1415" t="s">
        <v>2944</v>
      </c>
      <c r="B1415" t="s">
        <v>2950</v>
      </c>
    </row>
    <row r="1416" spans="1:2" ht="12.75">
      <c r="A1416" t="s">
        <v>2944</v>
      </c>
      <c r="B1416" t="s">
        <v>2951</v>
      </c>
    </row>
    <row r="1417" spans="1:2" ht="12.75">
      <c r="A1417" t="s">
        <v>2944</v>
      </c>
      <c r="B1417" t="s">
        <v>2952</v>
      </c>
    </row>
    <row r="1418" spans="1:2" ht="12.75">
      <c r="A1418" t="s">
        <v>140</v>
      </c>
      <c r="B1418" t="s">
        <v>140</v>
      </c>
    </row>
    <row r="1419" spans="1:2" ht="12.75">
      <c r="A1419" t="s">
        <v>140</v>
      </c>
      <c r="B1419" t="s">
        <v>2953</v>
      </c>
    </row>
    <row r="1420" spans="1:2" ht="12.75">
      <c r="A1420" t="s">
        <v>140</v>
      </c>
      <c r="B1420" t="s">
        <v>2954</v>
      </c>
    </row>
    <row r="1421" spans="1:2" ht="12.75">
      <c r="A1421" t="s">
        <v>140</v>
      </c>
      <c r="B1421" t="s">
        <v>2955</v>
      </c>
    </row>
    <row r="1422" spans="1:2" ht="12.75">
      <c r="A1422" t="s">
        <v>140</v>
      </c>
      <c r="B1422" t="s">
        <v>2956</v>
      </c>
    </row>
    <row r="1423" spans="1:2" ht="12.75">
      <c r="A1423" t="s">
        <v>140</v>
      </c>
      <c r="B1423" t="s">
        <v>2957</v>
      </c>
    </row>
    <row r="1424" spans="1:2" ht="12.75">
      <c r="A1424" t="s">
        <v>140</v>
      </c>
      <c r="B1424" t="s">
        <v>2958</v>
      </c>
    </row>
    <row r="1425" spans="1:2" ht="12.75">
      <c r="A1425" t="s">
        <v>140</v>
      </c>
      <c r="B1425" t="s">
        <v>2959</v>
      </c>
    </row>
    <row r="1426" spans="1:2" ht="12.75">
      <c r="A1426" t="s">
        <v>140</v>
      </c>
      <c r="B1426" t="s">
        <v>2960</v>
      </c>
    </row>
    <row r="1427" spans="1:2" ht="12.75">
      <c r="A1427" t="s">
        <v>140</v>
      </c>
      <c r="B1427" t="s">
        <v>2961</v>
      </c>
    </row>
    <row r="1428" spans="1:2" ht="12.75">
      <c r="A1428" t="s">
        <v>140</v>
      </c>
      <c r="B1428" t="s">
        <v>2962</v>
      </c>
    </row>
    <row r="1429" spans="1:2" ht="12.75">
      <c r="A1429" t="s">
        <v>140</v>
      </c>
      <c r="B1429" t="s">
        <v>2968</v>
      </c>
    </row>
    <row r="1430" spans="1:2" ht="12.75">
      <c r="A1430" t="s">
        <v>140</v>
      </c>
      <c r="B1430" t="s">
        <v>2969</v>
      </c>
    </row>
    <row r="1431" spans="1:2" ht="12.75" customHeight="1">
      <c r="A1431" t="s">
        <v>140</v>
      </c>
      <c r="B1431" t="s">
        <v>2963</v>
      </c>
    </row>
    <row r="1432" spans="1:2" ht="12.75">
      <c r="A1432" t="s">
        <v>140</v>
      </c>
      <c r="B1432" t="s">
        <v>2964</v>
      </c>
    </row>
    <row r="1433" spans="1:2" ht="12.75">
      <c r="A1433" t="s">
        <v>140</v>
      </c>
      <c r="B1433" t="s">
        <v>2965</v>
      </c>
    </row>
    <row r="1434" spans="1:2" ht="12.75">
      <c r="A1434" t="s">
        <v>140</v>
      </c>
      <c r="B1434" t="s">
        <v>2967</v>
      </c>
    </row>
    <row r="1435" spans="1:2" ht="12.75">
      <c r="A1435" t="s">
        <v>140</v>
      </c>
      <c r="B1435" t="s">
        <v>2966</v>
      </c>
    </row>
    <row r="1436" spans="1:2" ht="12.75">
      <c r="A1436" t="s">
        <v>2970</v>
      </c>
      <c r="B1436" t="s">
        <v>2970</v>
      </c>
    </row>
    <row r="1437" spans="1:2" ht="12.75">
      <c r="A1437" t="s">
        <v>2970</v>
      </c>
      <c r="B1437" t="s">
        <v>2971</v>
      </c>
    </row>
    <row r="1438" spans="1:2" ht="12.75">
      <c r="A1438" t="s">
        <v>2970</v>
      </c>
      <c r="B1438" t="s">
        <v>2972</v>
      </c>
    </row>
    <row r="1439" spans="1:2" ht="12.75">
      <c r="A1439" t="s">
        <v>2970</v>
      </c>
      <c r="B1439" t="s">
        <v>2973</v>
      </c>
    </row>
    <row r="1440" spans="1:2" ht="12.75">
      <c r="A1440" t="s">
        <v>2970</v>
      </c>
      <c r="B1440" t="s">
        <v>2974</v>
      </c>
    </row>
    <row r="1441" spans="1:2" ht="12.75">
      <c r="A1441" t="s">
        <v>2970</v>
      </c>
      <c r="B1441" t="s">
        <v>2975</v>
      </c>
    </row>
    <row r="1442" spans="1:2" ht="12.75">
      <c r="A1442" t="s">
        <v>2970</v>
      </c>
      <c r="B1442" t="s">
        <v>2976</v>
      </c>
    </row>
    <row r="1443" spans="1:2" ht="12.75">
      <c r="A1443" t="s">
        <v>2970</v>
      </c>
      <c r="B1443" t="s">
        <v>2977</v>
      </c>
    </row>
    <row r="1444" spans="1:2" ht="12.75">
      <c r="A1444" t="s">
        <v>141</v>
      </c>
      <c r="B1444" t="s">
        <v>141</v>
      </c>
    </row>
    <row r="1445" spans="1:2" ht="12.75">
      <c r="A1445" t="s">
        <v>141</v>
      </c>
      <c r="B1445" t="s">
        <v>2978</v>
      </c>
    </row>
    <row r="1446" spans="1:2" ht="12.75">
      <c r="A1446" t="s">
        <v>141</v>
      </c>
      <c r="B1446" t="s">
        <v>2979</v>
      </c>
    </row>
    <row r="1447" spans="1:2" ht="12.75">
      <c r="A1447" t="s">
        <v>141</v>
      </c>
      <c r="B1447" t="s">
        <v>2980</v>
      </c>
    </row>
    <row r="1448" spans="1:2" ht="12.75">
      <c r="A1448" t="s">
        <v>141</v>
      </c>
      <c r="B1448" t="s">
        <v>2981</v>
      </c>
    </row>
    <row r="1449" spans="1:2" ht="12.75">
      <c r="A1449" t="s">
        <v>141</v>
      </c>
      <c r="B1449" t="s">
        <v>2982</v>
      </c>
    </row>
    <row r="1450" spans="1:2" ht="12.75">
      <c r="A1450" t="s">
        <v>141</v>
      </c>
      <c r="B1450" t="s">
        <v>2983</v>
      </c>
    </row>
    <row r="1451" spans="1:2" ht="12.75">
      <c r="A1451" t="s">
        <v>141</v>
      </c>
      <c r="B1451" t="s">
        <v>2984</v>
      </c>
    </row>
    <row r="1452" spans="1:2" ht="12.75">
      <c r="A1452" t="s">
        <v>141</v>
      </c>
      <c r="B1452" t="s">
        <v>2985</v>
      </c>
    </row>
    <row r="1453" spans="1:2" ht="12.75">
      <c r="A1453" t="s">
        <v>141</v>
      </c>
      <c r="B1453" t="s">
        <v>2986</v>
      </c>
    </row>
    <row r="1454" spans="1:2" ht="12.75">
      <c r="A1454" t="s">
        <v>2987</v>
      </c>
      <c r="B1454" t="s">
        <v>2987</v>
      </c>
    </row>
    <row r="1455" spans="1:2" ht="12.75">
      <c r="A1455" t="s">
        <v>2987</v>
      </c>
      <c r="B1455" t="s">
        <v>2988</v>
      </c>
    </row>
    <row r="1456" spans="1:2" ht="12.75">
      <c r="A1456" t="s">
        <v>2987</v>
      </c>
      <c r="B1456" t="s">
        <v>2989</v>
      </c>
    </row>
    <row r="1457" spans="1:2" ht="12.75">
      <c r="A1457" t="s">
        <v>2987</v>
      </c>
      <c r="B1457" t="s">
        <v>2990</v>
      </c>
    </row>
    <row r="1458" spans="1:2" ht="12.75">
      <c r="A1458" t="s">
        <v>2987</v>
      </c>
      <c r="B1458" t="s">
        <v>2991</v>
      </c>
    </row>
    <row r="1459" spans="1:2" ht="12.75">
      <c r="A1459" t="s">
        <v>2987</v>
      </c>
      <c r="B1459" t="s">
        <v>2992</v>
      </c>
    </row>
    <row r="1460" spans="1:2" ht="12.75">
      <c r="A1460" t="s">
        <v>2987</v>
      </c>
      <c r="B1460" t="s">
        <v>2993</v>
      </c>
    </row>
    <row r="1461" spans="1:2" ht="12.75">
      <c r="A1461" t="s">
        <v>2987</v>
      </c>
      <c r="B1461" t="s">
        <v>2994</v>
      </c>
    </row>
    <row r="1462" spans="1:2" ht="12.75">
      <c r="A1462" t="s">
        <v>2987</v>
      </c>
      <c r="B1462" t="s">
        <v>2995</v>
      </c>
    </row>
    <row r="1463" spans="1:2" ht="12.75">
      <c r="A1463" t="s">
        <v>2996</v>
      </c>
      <c r="B1463" t="s">
        <v>2996</v>
      </c>
    </row>
    <row r="1464" spans="1:2" ht="12.75">
      <c r="A1464" t="s">
        <v>2996</v>
      </c>
      <c r="B1464" t="s">
        <v>2997</v>
      </c>
    </row>
    <row r="1465" spans="1:2" ht="12.75">
      <c r="A1465" t="s">
        <v>2996</v>
      </c>
      <c r="B1465" t="s">
        <v>2998</v>
      </c>
    </row>
    <row r="1466" spans="1:2" ht="12.75">
      <c r="A1466" t="s">
        <v>2996</v>
      </c>
      <c r="B1466" t="s">
        <v>2999</v>
      </c>
    </row>
    <row r="1467" spans="1:2" ht="12.75">
      <c r="A1467" t="s">
        <v>2996</v>
      </c>
      <c r="B1467" t="s">
        <v>3000</v>
      </c>
    </row>
    <row r="1468" spans="1:2" ht="12.75">
      <c r="A1468" t="s">
        <v>2996</v>
      </c>
      <c r="B1468" t="s">
        <v>3002</v>
      </c>
    </row>
    <row r="1469" spans="1:2" ht="12.75">
      <c r="A1469" t="s">
        <v>2996</v>
      </c>
      <c r="B1469" t="s">
        <v>3001</v>
      </c>
    </row>
    <row r="1470" spans="1:2" ht="12.75">
      <c r="A1470" t="s">
        <v>2996</v>
      </c>
      <c r="B1470" t="s">
        <v>3003</v>
      </c>
    </row>
    <row r="1471" spans="1:2" ht="12.75">
      <c r="A1471" t="s">
        <v>2996</v>
      </c>
      <c r="B1471" t="s">
        <v>3004</v>
      </c>
    </row>
    <row r="1472" spans="1:2" ht="12.75">
      <c r="A1472" t="s">
        <v>2996</v>
      </c>
      <c r="B1472" t="s">
        <v>3005</v>
      </c>
    </row>
    <row r="1473" spans="1:2" ht="12.75">
      <c r="A1473" t="s">
        <v>2996</v>
      </c>
      <c r="B1473" t="s">
        <v>3006</v>
      </c>
    </row>
    <row r="1474" spans="1:2" ht="12.75">
      <c r="A1474" t="s">
        <v>3007</v>
      </c>
      <c r="B1474" t="s">
        <v>3007</v>
      </c>
    </row>
    <row r="1475" spans="1:2" ht="12.75">
      <c r="A1475" t="s">
        <v>3007</v>
      </c>
      <c r="B1475" t="s">
        <v>3008</v>
      </c>
    </row>
    <row r="1476" spans="1:2" ht="12.75">
      <c r="A1476" t="s">
        <v>3007</v>
      </c>
      <c r="B1476" t="s">
        <v>3009</v>
      </c>
    </row>
    <row r="1477" spans="1:2" ht="12.75">
      <c r="A1477" t="s">
        <v>3007</v>
      </c>
      <c r="B1477" t="s">
        <v>3010</v>
      </c>
    </row>
    <row r="1478" spans="1:2" ht="12.75">
      <c r="A1478" t="s">
        <v>3007</v>
      </c>
      <c r="B1478" t="s">
        <v>3011</v>
      </c>
    </row>
    <row r="1479" spans="1:2" ht="12.75">
      <c r="A1479" t="s">
        <v>3007</v>
      </c>
      <c r="B1479" t="s">
        <v>3012</v>
      </c>
    </row>
    <row r="1480" spans="1:2" ht="12.75">
      <c r="A1480" t="s">
        <v>3007</v>
      </c>
      <c r="B1480" t="s">
        <v>3013</v>
      </c>
    </row>
    <row r="1481" spans="1:2" ht="12.75">
      <c r="A1481" t="s">
        <v>3007</v>
      </c>
      <c r="B1481" t="s">
        <v>3014</v>
      </c>
    </row>
    <row r="1482" spans="1:2" ht="12.75">
      <c r="A1482" t="s">
        <v>3007</v>
      </c>
      <c r="B1482" t="s">
        <v>3015</v>
      </c>
    </row>
    <row r="1483" spans="1:2" ht="12.75">
      <c r="A1483" t="s">
        <v>3007</v>
      </c>
      <c r="B1483" t="s">
        <v>3016</v>
      </c>
    </row>
    <row r="1484" spans="1:2" ht="12.75">
      <c r="A1484" t="s">
        <v>3007</v>
      </c>
      <c r="B1484" t="s">
        <v>3017</v>
      </c>
    </row>
    <row r="1485" spans="1:2" ht="12.75">
      <c r="A1485" t="s">
        <v>3007</v>
      </c>
      <c r="B1485" t="s">
        <v>3018</v>
      </c>
    </row>
    <row r="1486" spans="1:2" ht="12.75">
      <c r="A1486" t="s">
        <v>3019</v>
      </c>
      <c r="B1486" t="s">
        <v>3019</v>
      </c>
    </row>
    <row r="1487" spans="1:2" ht="12.75">
      <c r="A1487" t="s">
        <v>3019</v>
      </c>
      <c r="B1487" t="s">
        <v>3020</v>
      </c>
    </row>
    <row r="1488" spans="1:2" ht="12.75">
      <c r="A1488" t="s">
        <v>3019</v>
      </c>
      <c r="B1488" t="s">
        <v>3021</v>
      </c>
    </row>
    <row r="1489" spans="1:2" ht="12.75">
      <c r="A1489" t="s">
        <v>3019</v>
      </c>
      <c r="B1489" s="87" t="s">
        <v>3022</v>
      </c>
    </row>
    <row r="1490" spans="1:2" ht="12.75">
      <c r="A1490" t="s">
        <v>3019</v>
      </c>
      <c r="B1490" t="s">
        <v>3023</v>
      </c>
    </row>
    <row r="1491" spans="1:2" ht="12.75">
      <c r="A1491" t="s">
        <v>3019</v>
      </c>
      <c r="B1491" t="s">
        <v>3024</v>
      </c>
    </row>
    <row r="1492" spans="1:2" ht="12.75">
      <c r="A1492" t="s">
        <v>3019</v>
      </c>
      <c r="B1492" t="s">
        <v>3025</v>
      </c>
    </row>
    <row r="1493" spans="1:2" ht="12.75">
      <c r="A1493" t="s">
        <v>3019</v>
      </c>
      <c r="B1493" t="s">
        <v>3026</v>
      </c>
    </row>
    <row r="1494" spans="1:2" ht="12.75">
      <c r="A1494" t="s">
        <v>3019</v>
      </c>
      <c r="B1494" t="s">
        <v>3027</v>
      </c>
    </row>
    <row r="1495" spans="1:2" ht="12.75">
      <c r="A1495" t="s">
        <v>3019</v>
      </c>
      <c r="B1495" t="s">
        <v>3028</v>
      </c>
    </row>
    <row r="1496" spans="1:2" ht="12.75">
      <c r="A1496" t="s">
        <v>3019</v>
      </c>
      <c r="B1496" t="s">
        <v>3029</v>
      </c>
    </row>
    <row r="1497" spans="1:2" ht="12.75">
      <c r="A1497" t="s">
        <v>3030</v>
      </c>
      <c r="B1497" t="s">
        <v>3030</v>
      </c>
    </row>
    <row r="1498" spans="1:2" ht="12.75">
      <c r="A1498" t="s">
        <v>3030</v>
      </c>
      <c r="B1498" t="s">
        <v>3031</v>
      </c>
    </row>
    <row r="1499" spans="1:2" ht="12.75">
      <c r="A1499" t="s">
        <v>3030</v>
      </c>
      <c r="B1499" t="s">
        <v>3032</v>
      </c>
    </row>
    <row r="1500" spans="1:2" ht="12.75">
      <c r="A1500" t="s">
        <v>3030</v>
      </c>
      <c r="B1500" t="s">
        <v>3033</v>
      </c>
    </row>
    <row r="1501" spans="1:2" ht="12.75">
      <c r="A1501" t="s">
        <v>3030</v>
      </c>
      <c r="B1501" t="s">
        <v>3034</v>
      </c>
    </row>
    <row r="1502" spans="1:2" ht="12.75">
      <c r="A1502" t="s">
        <v>3030</v>
      </c>
      <c r="B1502" t="s">
        <v>3035</v>
      </c>
    </row>
    <row r="1503" spans="1:2" ht="12.75">
      <c r="A1503" t="s">
        <v>3030</v>
      </c>
      <c r="B1503" t="s">
        <v>3036</v>
      </c>
    </row>
    <row r="1504" spans="1:2" ht="12.75">
      <c r="A1504" t="s">
        <v>3030</v>
      </c>
      <c r="B1504" t="s">
        <v>3037</v>
      </c>
    </row>
    <row r="1505" spans="1:2" ht="12.75">
      <c r="A1505" t="s">
        <v>3030</v>
      </c>
      <c r="B1505" t="s">
        <v>3038</v>
      </c>
    </row>
    <row r="1506" spans="1:2" ht="12.75">
      <c r="A1506" t="s">
        <v>3030</v>
      </c>
      <c r="B1506" t="s">
        <v>3039</v>
      </c>
    </row>
    <row r="1507" spans="1:2" ht="12.75">
      <c r="A1507" t="s">
        <v>3030</v>
      </c>
      <c r="B1507" t="s">
        <v>3040</v>
      </c>
    </row>
    <row r="1508" spans="1:2" ht="12.75">
      <c r="A1508" t="s">
        <v>3030</v>
      </c>
      <c r="B1508" t="s">
        <v>3041</v>
      </c>
    </row>
    <row r="1509" spans="1:2" ht="12.75">
      <c r="A1509" t="s">
        <v>3030</v>
      </c>
      <c r="B1509" t="s">
        <v>3042</v>
      </c>
    </row>
    <row r="1510" spans="1:2" ht="12.75">
      <c r="A1510" t="s">
        <v>147</v>
      </c>
      <c r="B1510" t="s">
        <v>147</v>
      </c>
    </row>
    <row r="1511" spans="1:2" ht="12.75">
      <c r="A1511" t="s">
        <v>147</v>
      </c>
      <c r="B1511" t="s">
        <v>3043</v>
      </c>
    </row>
    <row r="1512" spans="1:2" ht="12.75">
      <c r="A1512" t="s">
        <v>147</v>
      </c>
      <c r="B1512" t="s">
        <v>3044</v>
      </c>
    </row>
    <row r="1513" spans="1:2" ht="12.75">
      <c r="A1513" t="s">
        <v>147</v>
      </c>
      <c r="B1513" t="s">
        <v>3045</v>
      </c>
    </row>
    <row r="1514" spans="1:2" ht="12.75">
      <c r="A1514" t="s">
        <v>147</v>
      </c>
      <c r="B1514" t="s">
        <v>3046</v>
      </c>
    </row>
    <row r="1515" spans="1:2" ht="12.75">
      <c r="A1515" t="s">
        <v>147</v>
      </c>
      <c r="B1515" t="s">
        <v>3047</v>
      </c>
    </row>
    <row r="1516" spans="1:2" ht="12.75">
      <c r="A1516" t="s">
        <v>147</v>
      </c>
      <c r="B1516" t="s">
        <v>3048</v>
      </c>
    </row>
    <row r="1517" spans="1:2" ht="12.75">
      <c r="A1517" t="s">
        <v>147</v>
      </c>
      <c r="B1517" t="s">
        <v>3049</v>
      </c>
    </row>
    <row r="1518" spans="1:2" ht="12.75">
      <c r="A1518" t="s">
        <v>147</v>
      </c>
      <c r="B1518" t="s">
        <v>3050</v>
      </c>
    </row>
    <row r="1519" spans="1:2" ht="12.75">
      <c r="A1519" t="s">
        <v>147</v>
      </c>
      <c r="B1519" t="s">
        <v>3051</v>
      </c>
    </row>
    <row r="1520" spans="1:2" ht="12.75">
      <c r="A1520" t="s">
        <v>3052</v>
      </c>
      <c r="B1520" t="s">
        <v>3052</v>
      </c>
    </row>
    <row r="1521" spans="1:2" ht="12.75">
      <c r="A1521" t="s">
        <v>3052</v>
      </c>
      <c r="B1521" t="s">
        <v>3053</v>
      </c>
    </row>
    <row r="1522" spans="1:2" ht="12.75">
      <c r="A1522" t="s">
        <v>3052</v>
      </c>
      <c r="B1522" t="s">
        <v>3054</v>
      </c>
    </row>
    <row r="1523" spans="1:2" ht="12.75">
      <c r="A1523" t="s">
        <v>3052</v>
      </c>
      <c r="B1523" t="s">
        <v>3055</v>
      </c>
    </row>
    <row r="1524" spans="1:2" ht="12.75">
      <c r="A1524" t="s">
        <v>3052</v>
      </c>
      <c r="B1524" t="s">
        <v>3056</v>
      </c>
    </row>
    <row r="1525" spans="1:2" ht="12.75">
      <c r="A1525" t="s">
        <v>3052</v>
      </c>
      <c r="B1525" t="s">
        <v>3057</v>
      </c>
    </row>
    <row r="1526" spans="1:2" ht="12.75">
      <c r="A1526" t="s">
        <v>3052</v>
      </c>
      <c r="B1526" t="s">
        <v>3058</v>
      </c>
    </row>
    <row r="1527" spans="1:2" ht="12.75">
      <c r="A1527" t="s">
        <v>3052</v>
      </c>
      <c r="B1527" t="s">
        <v>3059</v>
      </c>
    </row>
    <row r="1528" spans="1:2" ht="12.75" customHeight="1">
      <c r="A1528" t="s">
        <v>3052</v>
      </c>
      <c r="B1528" t="s">
        <v>3060</v>
      </c>
    </row>
    <row r="1529" spans="1:2" ht="12.75">
      <c r="A1529" t="s">
        <v>3052</v>
      </c>
      <c r="B1529" t="s">
        <v>3061</v>
      </c>
    </row>
    <row r="1530" spans="1:2" ht="12.75">
      <c r="A1530" t="s">
        <v>149</v>
      </c>
      <c r="B1530" t="s">
        <v>149</v>
      </c>
    </row>
    <row r="1531" spans="1:2" ht="12.75">
      <c r="A1531" t="s">
        <v>149</v>
      </c>
      <c r="B1531" t="s">
        <v>3062</v>
      </c>
    </row>
    <row r="1532" spans="1:2" ht="12.75">
      <c r="A1532" t="s">
        <v>149</v>
      </c>
      <c r="B1532" t="s">
        <v>3063</v>
      </c>
    </row>
    <row r="1533" spans="1:2" ht="12.75">
      <c r="A1533" t="s">
        <v>149</v>
      </c>
      <c r="B1533" t="s">
        <v>3064</v>
      </c>
    </row>
    <row r="1534" spans="1:2" ht="12.75">
      <c r="A1534" t="s">
        <v>149</v>
      </c>
      <c r="B1534" t="s">
        <v>3065</v>
      </c>
    </row>
    <row r="1535" spans="1:2" ht="12.75">
      <c r="A1535" t="s">
        <v>149</v>
      </c>
      <c r="B1535" t="s">
        <v>3066</v>
      </c>
    </row>
    <row r="1536" spans="1:2" ht="12.75">
      <c r="A1536" t="s">
        <v>149</v>
      </c>
      <c r="B1536" t="s">
        <v>3067</v>
      </c>
    </row>
    <row r="1537" spans="1:2" ht="12.75">
      <c r="A1537" t="s">
        <v>149</v>
      </c>
      <c r="B1537" t="s">
        <v>3068</v>
      </c>
    </row>
    <row r="1538" spans="1:2" ht="12.75">
      <c r="A1538" t="s">
        <v>149</v>
      </c>
      <c r="B1538" t="s">
        <v>3069</v>
      </c>
    </row>
    <row r="1539" spans="1:2" ht="12.75">
      <c r="A1539" t="s">
        <v>3070</v>
      </c>
      <c r="B1539" t="s">
        <v>3070</v>
      </c>
    </row>
    <row r="1540" spans="1:2" ht="12.75">
      <c r="A1540" t="s">
        <v>3070</v>
      </c>
      <c r="B1540" t="s">
        <v>3071</v>
      </c>
    </row>
    <row r="1541" spans="1:2" ht="12.75">
      <c r="A1541" t="s">
        <v>3070</v>
      </c>
      <c r="B1541" t="s">
        <v>3072</v>
      </c>
    </row>
    <row r="1542" spans="1:2" ht="12.75">
      <c r="A1542" t="s">
        <v>3070</v>
      </c>
      <c r="B1542" t="s">
        <v>3073</v>
      </c>
    </row>
    <row r="1543" spans="1:2" ht="12.75">
      <c r="A1543" t="s">
        <v>3070</v>
      </c>
      <c r="B1543" t="s">
        <v>3074</v>
      </c>
    </row>
    <row r="1544" spans="1:2" ht="12.75">
      <c r="A1544" t="s">
        <v>3070</v>
      </c>
      <c r="B1544" t="s">
        <v>3075</v>
      </c>
    </row>
    <row r="1545" spans="1:2" ht="12.75">
      <c r="A1545" t="s">
        <v>3070</v>
      </c>
      <c r="B1545" s="87" t="s">
        <v>3076</v>
      </c>
    </row>
    <row r="1546" spans="1:2" ht="12.75">
      <c r="A1546" t="s">
        <v>3070</v>
      </c>
      <c r="B1546" t="s">
        <v>3077</v>
      </c>
    </row>
    <row r="1547" spans="1:2" ht="12.75">
      <c r="A1547" t="s">
        <v>3078</v>
      </c>
      <c r="B1547" t="s">
        <v>3078</v>
      </c>
    </row>
    <row r="1548" spans="1:2" ht="12.75">
      <c r="A1548" t="s">
        <v>3078</v>
      </c>
      <c r="B1548" t="s">
        <v>3079</v>
      </c>
    </row>
    <row r="1549" spans="1:2" ht="12.75">
      <c r="A1549" t="s">
        <v>3078</v>
      </c>
      <c r="B1549" t="s">
        <v>3080</v>
      </c>
    </row>
    <row r="1550" spans="1:2" ht="12.75">
      <c r="A1550" t="s">
        <v>3078</v>
      </c>
      <c r="B1550" t="s">
        <v>3081</v>
      </c>
    </row>
    <row r="1551" spans="1:2" ht="12.75">
      <c r="A1551" t="s">
        <v>3078</v>
      </c>
      <c r="B1551" t="s">
        <v>3082</v>
      </c>
    </row>
    <row r="1552" spans="1:2" ht="12.75">
      <c r="A1552" t="s">
        <v>3078</v>
      </c>
      <c r="B1552" t="s">
        <v>3083</v>
      </c>
    </row>
    <row r="1553" spans="1:2" ht="12.75">
      <c r="A1553" t="s">
        <v>3078</v>
      </c>
      <c r="B1553" t="s">
        <v>3084</v>
      </c>
    </row>
    <row r="1554" spans="1:2" ht="12.75">
      <c r="A1554" t="s">
        <v>3078</v>
      </c>
      <c r="B1554" t="s">
        <v>3085</v>
      </c>
    </row>
    <row r="1555" spans="1:2" ht="12.75">
      <c r="A1555" t="s">
        <v>3078</v>
      </c>
      <c r="B1555" t="s">
        <v>3086</v>
      </c>
    </row>
    <row r="1556" spans="1:2" ht="12.75">
      <c r="A1556" t="s">
        <v>3078</v>
      </c>
      <c r="B1556" t="s">
        <v>3087</v>
      </c>
    </row>
    <row r="1557" spans="1:2" ht="12.75">
      <c r="A1557" t="s">
        <v>3078</v>
      </c>
      <c r="B1557" t="s">
        <v>3088</v>
      </c>
    </row>
    <row r="1558" spans="1:2" ht="12.75">
      <c r="A1558" t="s">
        <v>3089</v>
      </c>
      <c r="B1558" t="s">
        <v>3089</v>
      </c>
    </row>
    <row r="1559" spans="1:2" ht="12.75">
      <c r="A1559" t="s">
        <v>3089</v>
      </c>
      <c r="B1559" t="s">
        <v>3090</v>
      </c>
    </row>
    <row r="1560" spans="1:2" ht="12.75">
      <c r="A1560" t="s">
        <v>3089</v>
      </c>
      <c r="B1560" t="s">
        <v>3091</v>
      </c>
    </row>
    <row r="1561" spans="1:2" ht="12.75">
      <c r="A1561" t="s">
        <v>3089</v>
      </c>
      <c r="B1561" t="s">
        <v>3092</v>
      </c>
    </row>
    <row r="1562" spans="1:2" ht="12.75">
      <c r="A1562" t="s">
        <v>3089</v>
      </c>
      <c r="B1562" t="s">
        <v>3093</v>
      </c>
    </row>
    <row r="1563" spans="1:2" ht="12.75">
      <c r="A1563" t="s">
        <v>3089</v>
      </c>
      <c r="B1563" t="s">
        <v>3094</v>
      </c>
    </row>
    <row r="1564" spans="1:2" ht="12.75">
      <c r="A1564" t="s">
        <v>3089</v>
      </c>
      <c r="B1564" t="s">
        <v>3095</v>
      </c>
    </row>
    <row r="1565" spans="1:2" ht="12.75">
      <c r="A1565" t="s">
        <v>3089</v>
      </c>
      <c r="B1565" t="s">
        <v>3096</v>
      </c>
    </row>
    <row r="1566" spans="1:2" ht="12.75">
      <c r="A1566" t="s">
        <v>3089</v>
      </c>
      <c r="B1566" s="87" t="s">
        <v>3097</v>
      </c>
    </row>
    <row r="1567" spans="1:2" ht="12.75">
      <c r="A1567" t="s">
        <v>3089</v>
      </c>
      <c r="B1567" t="s">
        <v>3098</v>
      </c>
    </row>
    <row r="1568" spans="1:2" ht="12.75">
      <c r="A1568" t="s">
        <v>3089</v>
      </c>
      <c r="B1568" t="s">
        <v>3099</v>
      </c>
    </row>
    <row r="1569" spans="1:2" ht="12.75">
      <c r="A1569" t="s">
        <v>3100</v>
      </c>
      <c r="B1569" t="s">
        <v>3100</v>
      </c>
    </row>
    <row r="1570" spans="1:2" ht="12.75">
      <c r="A1570" t="s">
        <v>3100</v>
      </c>
      <c r="B1570" t="s">
        <v>3101</v>
      </c>
    </row>
    <row r="1571" spans="1:2" ht="12.75">
      <c r="A1571" t="s">
        <v>3100</v>
      </c>
      <c r="B1571" t="s">
        <v>3102</v>
      </c>
    </row>
    <row r="1572" spans="1:2" ht="12.75">
      <c r="A1572" t="s">
        <v>3100</v>
      </c>
      <c r="B1572" t="s">
        <v>3103</v>
      </c>
    </row>
    <row r="1573" spans="1:2" ht="12.75">
      <c r="A1573" t="s">
        <v>3100</v>
      </c>
      <c r="B1573" t="s">
        <v>3104</v>
      </c>
    </row>
    <row r="1574" spans="1:2" ht="12.75">
      <c r="A1574" t="s">
        <v>3100</v>
      </c>
      <c r="B1574" t="s">
        <v>3105</v>
      </c>
    </row>
    <row r="1575" spans="1:2" ht="12.75">
      <c r="A1575" t="s">
        <v>3100</v>
      </c>
      <c r="B1575" t="s">
        <v>3106</v>
      </c>
    </row>
    <row r="1576" spans="1:2" ht="12.75">
      <c r="A1576" t="s">
        <v>3100</v>
      </c>
      <c r="B1576" t="s">
        <v>3107</v>
      </c>
    </row>
    <row r="1577" spans="1:2" ht="12.75">
      <c r="A1577" t="s">
        <v>3100</v>
      </c>
      <c r="B1577" t="s">
        <v>3108</v>
      </c>
    </row>
    <row r="1578" spans="1:2" ht="12.75">
      <c r="A1578" t="s">
        <v>3100</v>
      </c>
      <c r="B1578" t="s">
        <v>3109</v>
      </c>
    </row>
    <row r="1579" spans="1:2" ht="12.75">
      <c r="A1579" t="s">
        <v>3110</v>
      </c>
      <c r="B1579" t="s">
        <v>3110</v>
      </c>
    </row>
    <row r="1580" spans="1:2" ht="12.75">
      <c r="A1580" t="s">
        <v>3110</v>
      </c>
      <c r="B1580" t="s">
        <v>3111</v>
      </c>
    </row>
    <row r="1581" spans="1:2" ht="12.75">
      <c r="A1581" t="s">
        <v>3110</v>
      </c>
      <c r="B1581" t="s">
        <v>3112</v>
      </c>
    </row>
    <row r="1582" spans="1:2" ht="12.75">
      <c r="A1582" t="s">
        <v>3110</v>
      </c>
      <c r="B1582" s="87" t="s">
        <v>3113</v>
      </c>
    </row>
    <row r="1583" spans="1:2" ht="12.75">
      <c r="A1583" t="s">
        <v>3110</v>
      </c>
      <c r="B1583" t="s">
        <v>3114</v>
      </c>
    </row>
    <row r="1584" spans="1:2" ht="12.75">
      <c r="A1584" t="s">
        <v>3110</v>
      </c>
      <c r="B1584" t="s">
        <v>3115</v>
      </c>
    </row>
    <row r="1585" spans="1:2" ht="12.75">
      <c r="A1585" t="s">
        <v>3110</v>
      </c>
      <c r="B1585" t="s">
        <v>3116</v>
      </c>
    </row>
    <row r="1586" spans="1:2" ht="12.75" customHeight="1">
      <c r="A1586" t="s">
        <v>3117</v>
      </c>
      <c r="B1586" t="s">
        <v>3117</v>
      </c>
    </row>
    <row r="1587" spans="1:2" ht="12.75">
      <c r="A1587" t="s">
        <v>3117</v>
      </c>
      <c r="B1587" t="s">
        <v>3118</v>
      </c>
    </row>
    <row r="1588" spans="1:2" ht="12.75">
      <c r="A1588" t="s">
        <v>3117</v>
      </c>
      <c r="B1588" t="s">
        <v>3119</v>
      </c>
    </row>
    <row r="1589" spans="1:2" ht="12.75">
      <c r="A1589" t="s">
        <v>3117</v>
      </c>
      <c r="B1589" t="s">
        <v>3120</v>
      </c>
    </row>
    <row r="1590" spans="1:2" ht="12.75">
      <c r="A1590" t="s">
        <v>3117</v>
      </c>
      <c r="B1590" t="s">
        <v>3121</v>
      </c>
    </row>
    <row r="1591" spans="1:2" ht="12.75">
      <c r="A1591" t="s">
        <v>3117</v>
      </c>
      <c r="B1591" t="s">
        <v>3122</v>
      </c>
    </row>
    <row r="1592" spans="1:2" ht="12.75">
      <c r="A1592" t="s">
        <v>3117</v>
      </c>
      <c r="B1592" t="s">
        <v>3123</v>
      </c>
    </row>
    <row r="1593" spans="1:2" ht="12.75">
      <c r="A1593" t="s">
        <v>3117</v>
      </c>
      <c r="B1593" t="s">
        <v>3124</v>
      </c>
    </row>
    <row r="1594" spans="1:2" ht="12.75">
      <c r="A1594" t="s">
        <v>3117</v>
      </c>
      <c r="B1594" t="s">
        <v>3125</v>
      </c>
    </row>
    <row r="1595" spans="1:2" ht="12.75">
      <c r="A1595" t="s">
        <v>3126</v>
      </c>
      <c r="B1595" t="s">
        <v>3126</v>
      </c>
    </row>
    <row r="1596" spans="1:2" ht="12.75">
      <c r="A1596" t="s">
        <v>3126</v>
      </c>
      <c r="B1596" t="s">
        <v>3127</v>
      </c>
    </row>
    <row r="1597" spans="1:2" ht="12.75">
      <c r="A1597" t="s">
        <v>3126</v>
      </c>
      <c r="B1597" t="s">
        <v>3128</v>
      </c>
    </row>
    <row r="1598" spans="1:2" ht="12.75">
      <c r="A1598" t="s">
        <v>3126</v>
      </c>
      <c r="B1598" t="s">
        <v>3129</v>
      </c>
    </row>
    <row r="1599" spans="1:2" ht="12.75">
      <c r="A1599" t="s">
        <v>3126</v>
      </c>
      <c r="B1599" t="s">
        <v>3130</v>
      </c>
    </row>
    <row r="1600" spans="1:2" ht="12.75">
      <c r="A1600" t="s">
        <v>3126</v>
      </c>
      <c r="B1600" t="s">
        <v>3131</v>
      </c>
    </row>
    <row r="1601" spans="1:2" ht="12.75">
      <c r="A1601" t="s">
        <v>3126</v>
      </c>
      <c r="B1601" t="s">
        <v>3132</v>
      </c>
    </row>
    <row r="1602" spans="1:2" ht="12.75">
      <c r="A1602" t="s">
        <v>3126</v>
      </c>
      <c r="B1602" t="s">
        <v>3133</v>
      </c>
    </row>
    <row r="1603" spans="1:2" ht="12.75">
      <c r="A1603" t="s">
        <v>3126</v>
      </c>
      <c r="B1603" t="s">
        <v>3134</v>
      </c>
    </row>
    <row r="1604" spans="1:2" ht="12.75">
      <c r="A1604" t="s">
        <v>3126</v>
      </c>
      <c r="B1604" t="s">
        <v>3135</v>
      </c>
    </row>
    <row r="1605" spans="1:2" ht="12.75">
      <c r="A1605" t="s">
        <v>157</v>
      </c>
      <c r="B1605" t="s">
        <v>157</v>
      </c>
    </row>
    <row r="1606" spans="1:2" ht="12.75">
      <c r="A1606" t="s">
        <v>157</v>
      </c>
      <c r="B1606" t="s">
        <v>3136</v>
      </c>
    </row>
    <row r="1607" spans="1:2" ht="12.75">
      <c r="A1607" t="s">
        <v>157</v>
      </c>
      <c r="B1607" t="s">
        <v>3137</v>
      </c>
    </row>
    <row r="1608" spans="1:2" ht="12.75">
      <c r="A1608" t="s">
        <v>157</v>
      </c>
      <c r="B1608" t="s">
        <v>3138</v>
      </c>
    </row>
    <row r="1609" spans="1:2" ht="12.75">
      <c r="A1609" t="s">
        <v>157</v>
      </c>
      <c r="B1609" t="s">
        <v>3139</v>
      </c>
    </row>
    <row r="1610" spans="1:2" ht="12.75">
      <c r="A1610" t="s">
        <v>157</v>
      </c>
      <c r="B1610" t="s">
        <v>3140</v>
      </c>
    </row>
    <row r="1611" spans="1:2" ht="12.75">
      <c r="A1611" t="s">
        <v>157</v>
      </c>
      <c r="B1611" t="s">
        <v>3141</v>
      </c>
    </row>
    <row r="1612" spans="1:2" ht="12.75">
      <c r="A1612" t="s">
        <v>157</v>
      </c>
      <c r="B1612" t="s">
        <v>3142</v>
      </c>
    </row>
    <row r="1613" spans="1:2" ht="12.75">
      <c r="A1613" t="s">
        <v>157</v>
      </c>
      <c r="B1613" t="s">
        <v>3143</v>
      </c>
    </row>
    <row r="1614" spans="1:2" ht="12.75">
      <c r="A1614" t="s">
        <v>3144</v>
      </c>
      <c r="B1614" t="s">
        <v>3144</v>
      </c>
    </row>
    <row r="1615" spans="1:2" ht="12.75">
      <c r="A1615" t="s">
        <v>3144</v>
      </c>
      <c r="B1615" t="s">
        <v>3145</v>
      </c>
    </row>
    <row r="1616" spans="1:2" ht="12.75">
      <c r="A1616" t="s">
        <v>3144</v>
      </c>
      <c r="B1616" t="s">
        <v>3146</v>
      </c>
    </row>
    <row r="1617" spans="1:2" ht="12.75">
      <c r="A1617" t="s">
        <v>3144</v>
      </c>
      <c r="B1617" t="s">
        <v>3147</v>
      </c>
    </row>
    <row r="1618" spans="1:2" ht="12.75">
      <c r="A1618" t="s">
        <v>3144</v>
      </c>
      <c r="B1618" t="s">
        <v>3148</v>
      </c>
    </row>
    <row r="1619" spans="1:2" ht="12.75">
      <c r="A1619" t="s">
        <v>3144</v>
      </c>
      <c r="B1619" t="s">
        <v>3149</v>
      </c>
    </row>
    <row r="1620" spans="1:2" ht="12.75">
      <c r="A1620" t="s">
        <v>3144</v>
      </c>
      <c r="B1620" t="s">
        <v>3150</v>
      </c>
    </row>
    <row r="1621" spans="1:2" ht="12.75">
      <c r="A1621" t="s">
        <v>3144</v>
      </c>
      <c r="B1621" t="s">
        <v>3151</v>
      </c>
    </row>
    <row r="1622" spans="1:2" ht="12.75">
      <c r="A1622" t="s">
        <v>3144</v>
      </c>
      <c r="B1622" t="s">
        <v>3152</v>
      </c>
    </row>
    <row r="1623" spans="1:2" ht="12.75">
      <c r="A1623" t="s">
        <v>3144</v>
      </c>
      <c r="B1623" t="s">
        <v>3153</v>
      </c>
    </row>
    <row r="1624" spans="1:2" ht="12.75">
      <c r="A1624" t="s">
        <v>3154</v>
      </c>
      <c r="B1624" t="s">
        <v>3154</v>
      </c>
    </row>
    <row r="1625" spans="1:2" ht="12.75">
      <c r="A1625" t="s">
        <v>3154</v>
      </c>
      <c r="B1625" t="s">
        <v>3155</v>
      </c>
    </row>
    <row r="1626" spans="1:2" ht="12.75" customHeight="1">
      <c r="A1626" t="s">
        <v>3154</v>
      </c>
      <c r="B1626" t="s">
        <v>3156</v>
      </c>
    </row>
    <row r="1627" spans="1:2" ht="12.75">
      <c r="A1627" t="s">
        <v>3154</v>
      </c>
      <c r="B1627" t="s">
        <v>3157</v>
      </c>
    </row>
    <row r="1628" spans="1:2" ht="12.75">
      <c r="A1628" t="s">
        <v>3154</v>
      </c>
      <c r="B1628" t="s">
        <v>3158</v>
      </c>
    </row>
    <row r="1629" spans="1:2" ht="12.75">
      <c r="A1629" t="s">
        <v>3154</v>
      </c>
      <c r="B1629" t="s">
        <v>3159</v>
      </c>
    </row>
    <row r="1630" spans="1:2" ht="12.75">
      <c r="A1630" t="s">
        <v>3154</v>
      </c>
      <c r="B1630" t="s">
        <v>3160</v>
      </c>
    </row>
    <row r="1631" spans="1:2" ht="12.75">
      <c r="A1631" t="s">
        <v>3154</v>
      </c>
      <c r="B1631" t="s">
        <v>3161</v>
      </c>
    </row>
    <row r="1632" spans="1:2" ht="12.75">
      <c r="A1632" t="s">
        <v>3154</v>
      </c>
      <c r="B1632" t="s">
        <v>3162</v>
      </c>
    </row>
    <row r="1633" spans="1:2" ht="12.75">
      <c r="A1633" t="s">
        <v>3154</v>
      </c>
      <c r="B1633" t="s">
        <v>3163</v>
      </c>
    </row>
    <row r="1634" spans="1:2" ht="12.75">
      <c r="A1634" t="s">
        <v>160</v>
      </c>
      <c r="B1634" t="s">
        <v>160</v>
      </c>
    </row>
    <row r="1635" spans="1:2" ht="12.75">
      <c r="A1635" t="s">
        <v>160</v>
      </c>
      <c r="B1635" t="s">
        <v>3164</v>
      </c>
    </row>
    <row r="1636" spans="1:2" ht="12.75">
      <c r="A1636" t="s">
        <v>160</v>
      </c>
      <c r="B1636" t="s">
        <v>3165</v>
      </c>
    </row>
    <row r="1637" spans="1:2" ht="12.75">
      <c r="A1637" t="s">
        <v>160</v>
      </c>
      <c r="B1637" t="s">
        <v>3166</v>
      </c>
    </row>
    <row r="1638" spans="1:2" ht="12.75">
      <c r="A1638" t="s">
        <v>160</v>
      </c>
      <c r="B1638" t="s">
        <v>3167</v>
      </c>
    </row>
    <row r="1639" spans="1:2" ht="12.75">
      <c r="A1639" t="s">
        <v>160</v>
      </c>
      <c r="B1639" t="s">
        <v>3168</v>
      </c>
    </row>
    <row r="1640" spans="1:2" ht="12.75">
      <c r="A1640" t="s">
        <v>160</v>
      </c>
      <c r="B1640" t="s">
        <v>3169</v>
      </c>
    </row>
    <row r="1641" spans="1:2" ht="12.75">
      <c r="A1641" t="s">
        <v>160</v>
      </c>
      <c r="B1641" t="s">
        <v>3170</v>
      </c>
    </row>
    <row r="1642" spans="1:2" ht="12.75">
      <c r="A1642" t="s">
        <v>160</v>
      </c>
      <c r="B1642" t="s">
        <v>3171</v>
      </c>
    </row>
    <row r="1643" spans="1:2" ht="12.75">
      <c r="A1643" t="s">
        <v>160</v>
      </c>
      <c r="B1643" t="s">
        <v>3172</v>
      </c>
    </row>
    <row r="1644" spans="1:2" ht="12.75">
      <c r="A1644" t="s">
        <v>160</v>
      </c>
      <c r="B1644" t="s">
        <v>3173</v>
      </c>
    </row>
    <row r="1645" spans="1:2" ht="12.75">
      <c r="A1645" t="s">
        <v>3174</v>
      </c>
      <c r="B1645" t="s">
        <v>3174</v>
      </c>
    </row>
    <row r="1646" spans="1:2" ht="12.75">
      <c r="A1646" t="s">
        <v>3174</v>
      </c>
      <c r="B1646" t="s">
        <v>3175</v>
      </c>
    </row>
    <row r="1647" spans="1:2" ht="12.75">
      <c r="A1647" t="s">
        <v>3174</v>
      </c>
      <c r="B1647" t="s">
        <v>3176</v>
      </c>
    </row>
    <row r="1648" spans="1:2" ht="12.75">
      <c r="A1648" t="s">
        <v>3174</v>
      </c>
      <c r="B1648" t="s">
        <v>3177</v>
      </c>
    </row>
    <row r="1649" spans="1:2" ht="12.75">
      <c r="A1649" t="s">
        <v>3174</v>
      </c>
      <c r="B1649" s="87" t="s">
        <v>3178</v>
      </c>
    </row>
    <row r="1650" spans="1:2" ht="12.75">
      <c r="A1650" t="s">
        <v>3174</v>
      </c>
      <c r="B1650" t="s">
        <v>3179</v>
      </c>
    </row>
    <row r="1651" spans="1:2" ht="12.75">
      <c r="A1651" t="s">
        <v>3174</v>
      </c>
      <c r="B1651" t="s">
        <v>3180</v>
      </c>
    </row>
    <row r="1652" spans="1:2" ht="12.75">
      <c r="A1652" t="s">
        <v>3174</v>
      </c>
      <c r="B1652" t="s">
        <v>3181</v>
      </c>
    </row>
    <row r="1653" spans="1:2" ht="12.75">
      <c r="A1653" t="s">
        <v>3174</v>
      </c>
      <c r="B1653" t="s">
        <v>3182</v>
      </c>
    </row>
    <row r="1654" spans="1:2" ht="12.75">
      <c r="A1654" t="s">
        <v>3174</v>
      </c>
      <c r="B1654" t="s">
        <v>3183</v>
      </c>
    </row>
    <row r="1655" spans="1:2" ht="12.75">
      <c r="A1655" t="s">
        <v>3174</v>
      </c>
      <c r="B1655" t="s">
        <v>3184</v>
      </c>
    </row>
    <row r="1656" spans="1:2" ht="12.75">
      <c r="A1656" t="s">
        <v>3174</v>
      </c>
      <c r="B1656" t="s">
        <v>3185</v>
      </c>
    </row>
    <row r="1657" spans="1:2" ht="12.75">
      <c r="A1657" t="s">
        <v>3174</v>
      </c>
      <c r="B1657" t="s">
        <v>3186</v>
      </c>
    </row>
    <row r="1658" spans="1:2" ht="12.75">
      <c r="A1658" t="s">
        <v>3187</v>
      </c>
      <c r="B1658" t="s">
        <v>3187</v>
      </c>
    </row>
    <row r="1659" spans="1:2" ht="12.75">
      <c r="A1659" t="s">
        <v>3187</v>
      </c>
      <c r="B1659" t="s">
        <v>3188</v>
      </c>
    </row>
    <row r="1660" spans="1:2" ht="12.75">
      <c r="A1660" t="s">
        <v>3187</v>
      </c>
      <c r="B1660" t="s">
        <v>3189</v>
      </c>
    </row>
    <row r="1661" spans="1:2" ht="12.75">
      <c r="A1661" t="s">
        <v>3187</v>
      </c>
      <c r="B1661" t="s">
        <v>3190</v>
      </c>
    </row>
    <row r="1662" spans="1:2" ht="12.75">
      <c r="A1662" t="s">
        <v>3187</v>
      </c>
      <c r="B1662" t="s">
        <v>3191</v>
      </c>
    </row>
    <row r="1663" spans="1:2" ht="12.75">
      <c r="A1663" t="s">
        <v>3187</v>
      </c>
      <c r="B1663" t="s">
        <v>3192</v>
      </c>
    </row>
    <row r="1664" spans="1:2" ht="12.75">
      <c r="A1664" t="s">
        <v>3187</v>
      </c>
      <c r="B1664" t="s">
        <v>3193</v>
      </c>
    </row>
    <row r="1665" spans="1:2" ht="12.75">
      <c r="A1665" t="s">
        <v>3187</v>
      </c>
      <c r="B1665" t="s">
        <v>3194</v>
      </c>
    </row>
    <row r="1666" spans="1:2" ht="12.75">
      <c r="A1666" t="s">
        <v>3187</v>
      </c>
      <c r="B1666" t="s">
        <v>3195</v>
      </c>
    </row>
    <row r="1667" spans="1:2" ht="12.75">
      <c r="A1667" t="s">
        <v>3187</v>
      </c>
      <c r="B1667" t="s">
        <v>3196</v>
      </c>
    </row>
    <row r="1668" spans="1:2" ht="12.75">
      <c r="A1668" t="s">
        <v>3187</v>
      </c>
      <c r="B1668" t="s">
        <v>3197</v>
      </c>
    </row>
    <row r="1669" spans="1:2" ht="12.75">
      <c r="A1669" t="s">
        <v>3187</v>
      </c>
      <c r="B1669" t="s">
        <v>3198</v>
      </c>
    </row>
    <row r="1670" spans="1:2" ht="12.75">
      <c r="A1670" t="s">
        <v>3187</v>
      </c>
      <c r="B1670" t="s">
        <v>3199</v>
      </c>
    </row>
    <row r="1671" spans="1:2" ht="12.75">
      <c r="A1671" t="s">
        <v>3187</v>
      </c>
      <c r="B1671" t="s">
        <v>3200</v>
      </c>
    </row>
    <row r="1672" spans="1:2" ht="12.75">
      <c r="A1672" t="s">
        <v>3187</v>
      </c>
      <c r="B1672" t="s">
        <v>3201</v>
      </c>
    </row>
    <row r="1673" spans="1:2" ht="12.75">
      <c r="A1673" t="s">
        <v>3187</v>
      </c>
      <c r="B1673" t="s">
        <v>3202</v>
      </c>
    </row>
    <row r="1674" spans="1:2" ht="12.75">
      <c r="A1674" t="s">
        <v>3187</v>
      </c>
      <c r="B1674" t="s">
        <v>3203</v>
      </c>
    </row>
    <row r="1675" spans="1:2" ht="12.75">
      <c r="A1675" t="s">
        <v>3187</v>
      </c>
      <c r="B1675" t="s">
        <v>3204</v>
      </c>
    </row>
    <row r="1676" spans="1:2" ht="12.75">
      <c r="A1676" t="s">
        <v>3187</v>
      </c>
      <c r="B1676" t="s">
        <v>3205</v>
      </c>
    </row>
    <row r="1677" spans="1:2" ht="12.75">
      <c r="A1677" t="s">
        <v>3206</v>
      </c>
      <c r="B1677" t="s">
        <v>3206</v>
      </c>
    </row>
    <row r="1678" spans="1:2" ht="12.75">
      <c r="A1678" t="s">
        <v>3206</v>
      </c>
      <c r="B1678" t="s">
        <v>3207</v>
      </c>
    </row>
    <row r="1679" spans="1:2" ht="12.75">
      <c r="A1679" t="s">
        <v>3206</v>
      </c>
      <c r="B1679" t="s">
        <v>3208</v>
      </c>
    </row>
    <row r="1680" spans="1:2" ht="12.75">
      <c r="A1680" t="s">
        <v>3206</v>
      </c>
      <c r="B1680" t="s">
        <v>3209</v>
      </c>
    </row>
    <row r="1681" spans="1:2" ht="12.75">
      <c r="A1681" t="s">
        <v>3206</v>
      </c>
      <c r="B1681" t="s">
        <v>3210</v>
      </c>
    </row>
    <row r="1682" spans="1:2" ht="12.75">
      <c r="A1682" t="s">
        <v>3206</v>
      </c>
      <c r="B1682" t="s">
        <v>3211</v>
      </c>
    </row>
    <row r="1683" spans="1:2" ht="12.75">
      <c r="A1683" t="s">
        <v>3206</v>
      </c>
      <c r="B1683" t="s">
        <v>3212</v>
      </c>
    </row>
    <row r="1684" spans="1:2" ht="12.75">
      <c r="A1684" t="s">
        <v>3206</v>
      </c>
      <c r="B1684" t="s">
        <v>3213</v>
      </c>
    </row>
    <row r="1685" spans="1:2" ht="12.75">
      <c r="A1685" t="s">
        <v>3206</v>
      </c>
      <c r="B1685" t="s">
        <v>3214</v>
      </c>
    </row>
    <row r="1686" spans="1:2" ht="12.75">
      <c r="A1686" t="s">
        <v>3206</v>
      </c>
      <c r="B1686" t="s">
        <v>3215</v>
      </c>
    </row>
    <row r="1687" spans="1:2" ht="12.75">
      <c r="A1687" t="s">
        <v>3206</v>
      </c>
      <c r="B1687" t="s">
        <v>3216</v>
      </c>
    </row>
    <row r="1688" spans="1:2" ht="12.75" customHeight="1">
      <c r="A1688" t="s">
        <v>3217</v>
      </c>
      <c r="B1688" t="s">
        <v>3217</v>
      </c>
    </row>
    <row r="1689" spans="1:2" ht="12.75">
      <c r="A1689" t="s">
        <v>3217</v>
      </c>
      <c r="B1689" t="s">
        <v>3218</v>
      </c>
    </row>
    <row r="1690" spans="1:2" ht="12.75">
      <c r="A1690" t="s">
        <v>3217</v>
      </c>
      <c r="B1690" t="s">
        <v>3219</v>
      </c>
    </row>
    <row r="1691" spans="1:2" ht="12.75">
      <c r="A1691" t="s">
        <v>3217</v>
      </c>
      <c r="B1691" t="s">
        <v>3220</v>
      </c>
    </row>
    <row r="1692" spans="1:2" ht="12.75">
      <c r="A1692" t="s">
        <v>3217</v>
      </c>
      <c r="B1692" t="s">
        <v>3221</v>
      </c>
    </row>
    <row r="1693" spans="1:2" ht="12.75">
      <c r="A1693" t="s">
        <v>3217</v>
      </c>
      <c r="B1693" t="s">
        <v>3222</v>
      </c>
    </row>
    <row r="1694" spans="1:2" ht="12.75">
      <c r="A1694" t="s">
        <v>3217</v>
      </c>
      <c r="B1694" t="s">
        <v>3223</v>
      </c>
    </row>
    <row r="1695" spans="1:2" ht="12.75">
      <c r="A1695" t="s">
        <v>3217</v>
      </c>
      <c r="B1695" t="s">
        <v>3224</v>
      </c>
    </row>
    <row r="1696" spans="1:2" ht="12.75">
      <c r="A1696" t="s">
        <v>3217</v>
      </c>
      <c r="B1696" t="s">
        <v>3225</v>
      </c>
    </row>
    <row r="1697" spans="1:2" ht="12.75">
      <c r="A1697" t="s">
        <v>3226</v>
      </c>
      <c r="B1697" t="s">
        <v>3226</v>
      </c>
    </row>
    <row r="1698" spans="1:2" ht="12.75">
      <c r="A1698" t="s">
        <v>3226</v>
      </c>
      <c r="B1698" t="s">
        <v>3227</v>
      </c>
    </row>
    <row r="1699" spans="1:2" ht="12.75">
      <c r="A1699" t="s">
        <v>3226</v>
      </c>
      <c r="B1699" t="s">
        <v>3228</v>
      </c>
    </row>
    <row r="1700" spans="1:2" ht="12.75">
      <c r="A1700" t="s">
        <v>3226</v>
      </c>
      <c r="B1700" t="s">
        <v>3229</v>
      </c>
    </row>
    <row r="1701" spans="1:2" ht="12.75">
      <c r="A1701" t="s">
        <v>3226</v>
      </c>
      <c r="B1701" t="s">
        <v>3230</v>
      </c>
    </row>
    <row r="1702" spans="1:2" ht="12.75">
      <c r="A1702" t="s">
        <v>3226</v>
      </c>
      <c r="B1702" t="s">
        <v>3231</v>
      </c>
    </row>
    <row r="1703" spans="1:2" ht="12.75">
      <c r="A1703" t="s">
        <v>3226</v>
      </c>
      <c r="B1703" t="s">
        <v>3232</v>
      </c>
    </row>
    <row r="1704" spans="1:2" ht="12.75">
      <c r="A1704" t="s">
        <v>3226</v>
      </c>
      <c r="B1704" s="87" t="s">
        <v>3233</v>
      </c>
    </row>
    <row r="1705" spans="1:2" ht="12.75">
      <c r="A1705" t="s">
        <v>3226</v>
      </c>
      <c r="B1705" t="s">
        <v>3234</v>
      </c>
    </row>
    <row r="1706" spans="1:2" ht="12.75">
      <c r="A1706" t="s">
        <v>3226</v>
      </c>
      <c r="B1706" t="s">
        <v>3235</v>
      </c>
    </row>
    <row r="1707" spans="1:2" ht="12.75">
      <c r="A1707" t="s">
        <v>3236</v>
      </c>
      <c r="B1707" t="s">
        <v>3236</v>
      </c>
    </row>
    <row r="1708" spans="1:2" ht="12.75">
      <c r="A1708" t="s">
        <v>3236</v>
      </c>
      <c r="B1708" t="s">
        <v>3237</v>
      </c>
    </row>
    <row r="1709" spans="1:2" ht="12.75" customHeight="1">
      <c r="A1709" t="s">
        <v>3236</v>
      </c>
      <c r="B1709" s="87" t="s">
        <v>3238</v>
      </c>
    </row>
    <row r="1710" spans="1:2" ht="12.75">
      <c r="A1710" t="s">
        <v>3236</v>
      </c>
      <c r="B1710" t="s">
        <v>3239</v>
      </c>
    </row>
    <row r="1711" spans="1:2" ht="12.75">
      <c r="A1711" t="s">
        <v>3236</v>
      </c>
      <c r="B1711" t="s">
        <v>3240</v>
      </c>
    </row>
    <row r="1712" spans="1:2" ht="12.75">
      <c r="A1712" t="s">
        <v>3236</v>
      </c>
      <c r="B1712" t="s">
        <v>3241</v>
      </c>
    </row>
    <row r="1713" spans="1:2" ht="12.75">
      <c r="A1713" t="s">
        <v>3236</v>
      </c>
      <c r="B1713" t="s">
        <v>3242</v>
      </c>
    </row>
    <row r="1714" spans="1:2" ht="12.75">
      <c r="A1714" t="s">
        <v>3236</v>
      </c>
      <c r="B1714" t="s">
        <v>3243</v>
      </c>
    </row>
    <row r="1715" spans="1:2" ht="12.75">
      <c r="A1715" t="s">
        <v>3236</v>
      </c>
      <c r="B1715" t="s">
        <v>3244</v>
      </c>
    </row>
    <row r="1716" spans="1:2" ht="12.75">
      <c r="A1716" t="s">
        <v>1447</v>
      </c>
      <c r="B1716" t="s">
        <v>1447</v>
      </c>
    </row>
    <row r="1717" spans="1:2" ht="12.75">
      <c r="A1717" t="s">
        <v>1447</v>
      </c>
      <c r="B1717" t="s">
        <v>3245</v>
      </c>
    </row>
    <row r="1718" spans="1:2" ht="12.75">
      <c r="A1718" t="s">
        <v>1447</v>
      </c>
      <c r="B1718" t="s">
        <v>3246</v>
      </c>
    </row>
    <row r="1719" spans="1:2" ht="12.75">
      <c r="A1719" t="s">
        <v>1447</v>
      </c>
      <c r="B1719" t="s">
        <v>3247</v>
      </c>
    </row>
    <row r="1720" spans="1:2" ht="12.75">
      <c r="A1720" t="s">
        <v>1447</v>
      </c>
      <c r="B1720" t="s">
        <v>3248</v>
      </c>
    </row>
    <row r="1721" spans="1:2" ht="12.75">
      <c r="A1721" t="s">
        <v>1447</v>
      </c>
      <c r="B1721" t="s">
        <v>3249</v>
      </c>
    </row>
    <row r="1722" spans="1:2" ht="12.75">
      <c r="A1722" t="s">
        <v>1447</v>
      </c>
      <c r="B1722" t="s">
        <v>3250</v>
      </c>
    </row>
    <row r="1723" spans="1:2" ht="12.75">
      <c r="A1723" t="s">
        <v>3251</v>
      </c>
      <c r="B1723" t="s">
        <v>3251</v>
      </c>
    </row>
    <row r="1724" spans="1:2" ht="12.75">
      <c r="A1724" t="s">
        <v>3251</v>
      </c>
      <c r="B1724" t="s">
        <v>3252</v>
      </c>
    </row>
    <row r="1725" spans="1:2" ht="12.75">
      <c r="A1725" t="s">
        <v>3251</v>
      </c>
      <c r="B1725" t="s">
        <v>3253</v>
      </c>
    </row>
    <row r="1726" spans="1:2" ht="12.75">
      <c r="A1726" t="s">
        <v>3251</v>
      </c>
      <c r="B1726" t="s">
        <v>3254</v>
      </c>
    </row>
    <row r="1727" spans="1:2" ht="12.75">
      <c r="A1727" t="s">
        <v>3251</v>
      </c>
      <c r="B1727" t="s">
        <v>3255</v>
      </c>
    </row>
    <row r="1728" spans="1:2" ht="12.75">
      <c r="A1728" t="s">
        <v>3251</v>
      </c>
      <c r="B1728" t="s">
        <v>3256</v>
      </c>
    </row>
    <row r="1729" spans="1:2" ht="12.75">
      <c r="A1729" t="s">
        <v>3251</v>
      </c>
      <c r="B1729" t="s">
        <v>3257</v>
      </c>
    </row>
    <row r="1730" spans="1:2" ht="12.75">
      <c r="A1730" t="s">
        <v>3251</v>
      </c>
      <c r="B1730" t="s">
        <v>3258</v>
      </c>
    </row>
    <row r="1731" spans="1:2" ht="12.75">
      <c r="A1731" t="s">
        <v>3251</v>
      </c>
      <c r="B1731" t="s">
        <v>3259</v>
      </c>
    </row>
    <row r="1732" spans="1:2" ht="12.75">
      <c r="A1732" t="s">
        <v>3260</v>
      </c>
      <c r="B1732" t="s">
        <v>3260</v>
      </c>
    </row>
    <row r="1733" spans="1:2" ht="12.75">
      <c r="A1733" t="s">
        <v>3260</v>
      </c>
      <c r="B1733" t="s">
        <v>3261</v>
      </c>
    </row>
    <row r="1734" spans="1:2" ht="12.75">
      <c r="A1734" t="s">
        <v>3260</v>
      </c>
      <c r="B1734" t="s">
        <v>3262</v>
      </c>
    </row>
    <row r="1735" spans="1:2" ht="12.75">
      <c r="A1735" t="s">
        <v>3260</v>
      </c>
      <c r="B1735" t="s">
        <v>3263</v>
      </c>
    </row>
    <row r="1736" spans="1:2" ht="12.75">
      <c r="A1736" t="s">
        <v>3260</v>
      </c>
      <c r="B1736" t="s">
        <v>3264</v>
      </c>
    </row>
    <row r="1737" spans="1:2" ht="12.75">
      <c r="A1737" t="s">
        <v>3260</v>
      </c>
      <c r="B1737" t="s">
        <v>3265</v>
      </c>
    </row>
    <row r="1738" spans="1:2" ht="12.75">
      <c r="A1738" t="s">
        <v>3260</v>
      </c>
      <c r="B1738" t="s">
        <v>3266</v>
      </c>
    </row>
    <row r="1739" spans="1:2" ht="12.75">
      <c r="A1739" t="s">
        <v>3260</v>
      </c>
      <c r="B1739" t="s">
        <v>3267</v>
      </c>
    </row>
    <row r="1740" spans="1:2" ht="12.75">
      <c r="A1740" t="s">
        <v>3260</v>
      </c>
      <c r="B1740" t="s">
        <v>3268</v>
      </c>
    </row>
    <row r="1741" spans="1:2" ht="12.75">
      <c r="A1741" t="s">
        <v>3269</v>
      </c>
      <c r="B1741" t="s">
        <v>3269</v>
      </c>
    </row>
    <row r="1742" spans="1:2" ht="12.75">
      <c r="A1742" t="s">
        <v>3269</v>
      </c>
      <c r="B1742" t="s">
        <v>3270</v>
      </c>
    </row>
    <row r="1743" spans="1:2" ht="12.75">
      <c r="A1743" t="s">
        <v>3269</v>
      </c>
      <c r="B1743" t="s">
        <v>3271</v>
      </c>
    </row>
    <row r="1744" spans="1:2" ht="12.75">
      <c r="A1744" t="s">
        <v>3269</v>
      </c>
      <c r="B1744" t="s">
        <v>3272</v>
      </c>
    </row>
    <row r="1745" spans="1:2" ht="12.75">
      <c r="A1745" t="s">
        <v>3269</v>
      </c>
      <c r="B1745" t="s">
        <v>3273</v>
      </c>
    </row>
    <row r="1746" spans="1:2" ht="12.75">
      <c r="A1746" t="s">
        <v>3269</v>
      </c>
      <c r="B1746" t="s">
        <v>3274</v>
      </c>
    </row>
    <row r="1747" spans="1:2" ht="12.75">
      <c r="A1747" t="s">
        <v>3269</v>
      </c>
      <c r="B1747" t="s">
        <v>3275</v>
      </c>
    </row>
    <row r="1748" spans="1:2" ht="12.75">
      <c r="A1748" t="s">
        <v>3269</v>
      </c>
      <c r="B1748" t="s">
        <v>3276</v>
      </c>
    </row>
    <row r="1749" spans="1:2" ht="12.75">
      <c r="A1749" t="s">
        <v>3269</v>
      </c>
      <c r="B1749" s="87" t="s">
        <v>3277</v>
      </c>
    </row>
    <row r="1750" spans="1:2" ht="12.75">
      <c r="A1750" t="s">
        <v>3269</v>
      </c>
      <c r="B1750" t="s">
        <v>3278</v>
      </c>
    </row>
    <row r="1751" spans="1:2" ht="12.75">
      <c r="A1751" t="s">
        <v>3279</v>
      </c>
      <c r="B1751" t="s">
        <v>3279</v>
      </c>
    </row>
    <row r="1752" spans="1:2" ht="12.75">
      <c r="A1752" t="s">
        <v>3279</v>
      </c>
      <c r="B1752" t="s">
        <v>3280</v>
      </c>
    </row>
    <row r="1753" spans="1:2" ht="12.75">
      <c r="A1753" t="s">
        <v>3279</v>
      </c>
      <c r="B1753" t="s">
        <v>3281</v>
      </c>
    </row>
    <row r="1754" spans="1:2" ht="12.75">
      <c r="A1754" t="s">
        <v>3279</v>
      </c>
      <c r="B1754" t="s">
        <v>3282</v>
      </c>
    </row>
    <row r="1755" spans="1:2" ht="12.75">
      <c r="A1755" t="s">
        <v>3279</v>
      </c>
      <c r="B1755" t="s">
        <v>3283</v>
      </c>
    </row>
    <row r="1756" spans="1:2" ht="12.75">
      <c r="A1756" t="s">
        <v>3279</v>
      </c>
      <c r="B1756" t="s">
        <v>3284</v>
      </c>
    </row>
    <row r="1757" spans="1:2" ht="12.75">
      <c r="A1757" t="s">
        <v>3279</v>
      </c>
      <c r="B1757" t="s">
        <v>3285</v>
      </c>
    </row>
    <row r="1758" spans="1:2" ht="12.75">
      <c r="A1758" t="s">
        <v>3279</v>
      </c>
      <c r="B1758" t="s">
        <v>3286</v>
      </c>
    </row>
    <row r="1759" spans="1:2" ht="12.75">
      <c r="A1759" t="s">
        <v>1201</v>
      </c>
      <c r="B1759" t="s">
        <v>1201</v>
      </c>
    </row>
    <row r="1760" spans="1:2" ht="12.75">
      <c r="A1760" t="s">
        <v>1201</v>
      </c>
      <c r="B1760" t="s">
        <v>3287</v>
      </c>
    </row>
    <row r="1761" spans="1:2" ht="12.75">
      <c r="A1761" t="s">
        <v>1201</v>
      </c>
      <c r="B1761" t="s">
        <v>3288</v>
      </c>
    </row>
    <row r="1762" spans="1:2" ht="12.75">
      <c r="A1762" t="s">
        <v>1201</v>
      </c>
      <c r="B1762" t="s">
        <v>3289</v>
      </c>
    </row>
    <row r="1763" spans="1:2" ht="12.75">
      <c r="A1763" t="s">
        <v>1201</v>
      </c>
      <c r="B1763" t="s">
        <v>3290</v>
      </c>
    </row>
    <row r="1764" spans="1:2" ht="12.75">
      <c r="A1764" t="s">
        <v>1201</v>
      </c>
      <c r="B1764" t="s">
        <v>3291</v>
      </c>
    </row>
    <row r="1765" spans="1:2" ht="12.75">
      <c r="A1765" t="s">
        <v>1201</v>
      </c>
      <c r="B1765" t="s">
        <v>3292</v>
      </c>
    </row>
    <row r="1766" spans="1:2" ht="12.75">
      <c r="A1766" t="s">
        <v>1201</v>
      </c>
      <c r="B1766" t="s">
        <v>3293</v>
      </c>
    </row>
    <row r="1767" spans="1:2" ht="12.75">
      <c r="A1767" t="s">
        <v>1201</v>
      </c>
      <c r="B1767" t="s">
        <v>3294</v>
      </c>
    </row>
    <row r="1768" spans="1:2" ht="12.75">
      <c r="A1768" t="s">
        <v>1201</v>
      </c>
      <c r="B1768" t="s">
        <v>3295</v>
      </c>
    </row>
    <row r="1769" spans="1:2" ht="12.75">
      <c r="A1769" t="s">
        <v>1201</v>
      </c>
      <c r="B1769" t="s">
        <v>3296</v>
      </c>
    </row>
    <row r="1770" spans="1:2" ht="12.75">
      <c r="A1770" t="s">
        <v>3297</v>
      </c>
      <c r="B1770" t="s">
        <v>3297</v>
      </c>
    </row>
    <row r="1771" spans="1:2" ht="12.75">
      <c r="A1771" t="s">
        <v>3297</v>
      </c>
      <c r="B1771" t="s">
        <v>3298</v>
      </c>
    </row>
    <row r="1772" spans="1:2" ht="12.75">
      <c r="A1772" t="s">
        <v>3297</v>
      </c>
      <c r="B1772" t="s">
        <v>3299</v>
      </c>
    </row>
    <row r="1773" spans="1:2" ht="12.75">
      <c r="A1773" t="s">
        <v>3297</v>
      </c>
      <c r="B1773" t="s">
        <v>3300</v>
      </c>
    </row>
    <row r="1774" spans="1:2" ht="12.75">
      <c r="A1774" t="s">
        <v>3297</v>
      </c>
      <c r="B1774" t="s">
        <v>3301</v>
      </c>
    </row>
    <row r="1775" spans="1:2" ht="12.75">
      <c r="A1775" t="s">
        <v>3297</v>
      </c>
      <c r="B1775" t="s">
        <v>3302</v>
      </c>
    </row>
    <row r="1776" spans="1:2" ht="12.75">
      <c r="A1776" t="s">
        <v>3297</v>
      </c>
      <c r="B1776" t="s">
        <v>3303</v>
      </c>
    </row>
    <row r="1777" spans="1:2" ht="12.75">
      <c r="A1777" t="s">
        <v>3297</v>
      </c>
      <c r="B1777" t="s">
        <v>3304</v>
      </c>
    </row>
    <row r="1778" spans="1:2" ht="12.75">
      <c r="A1778" t="s">
        <v>3297</v>
      </c>
      <c r="B1778" t="s">
        <v>3305</v>
      </c>
    </row>
    <row r="1779" spans="1:2" ht="12.75">
      <c r="A1779" t="s">
        <v>3297</v>
      </c>
      <c r="B1779" t="s">
        <v>3306</v>
      </c>
    </row>
    <row r="1780" spans="1:2" ht="12.75">
      <c r="A1780" t="s">
        <v>3307</v>
      </c>
      <c r="B1780" t="s">
        <v>3307</v>
      </c>
    </row>
    <row r="1781" spans="1:2" ht="12.75">
      <c r="A1781" t="s">
        <v>3307</v>
      </c>
      <c r="B1781" t="s">
        <v>3308</v>
      </c>
    </row>
    <row r="1782" spans="1:2" ht="12.75">
      <c r="A1782" t="s">
        <v>3307</v>
      </c>
      <c r="B1782" t="s">
        <v>3309</v>
      </c>
    </row>
    <row r="1783" spans="1:2" ht="12.75">
      <c r="A1783" t="s">
        <v>3307</v>
      </c>
      <c r="B1783" t="s">
        <v>3310</v>
      </c>
    </row>
    <row r="1784" spans="1:2" ht="12.75">
      <c r="A1784" t="s">
        <v>3307</v>
      </c>
      <c r="B1784" t="s">
        <v>3311</v>
      </c>
    </row>
    <row r="1785" spans="1:2" ht="12.75">
      <c r="A1785" t="s">
        <v>3307</v>
      </c>
      <c r="B1785" t="s">
        <v>3312</v>
      </c>
    </row>
    <row r="1786" spans="1:2" ht="12.75">
      <c r="A1786" t="s">
        <v>3307</v>
      </c>
      <c r="B1786" t="s">
        <v>3313</v>
      </c>
    </row>
    <row r="1787" spans="1:2" ht="12.75">
      <c r="A1787" t="s">
        <v>3307</v>
      </c>
      <c r="B1787" t="s">
        <v>3314</v>
      </c>
    </row>
    <row r="1788" spans="1:2" ht="12.75">
      <c r="A1788" t="s">
        <v>3307</v>
      </c>
      <c r="B1788" t="s">
        <v>3315</v>
      </c>
    </row>
    <row r="1789" spans="1:2" ht="12.75">
      <c r="A1789" t="s">
        <v>3307</v>
      </c>
      <c r="B1789" t="s">
        <v>3316</v>
      </c>
    </row>
    <row r="1790" spans="1:2" ht="12.75">
      <c r="A1790" t="s">
        <v>3317</v>
      </c>
      <c r="B1790" t="s">
        <v>3317</v>
      </c>
    </row>
    <row r="1791" spans="1:2" ht="12.75">
      <c r="A1791" t="s">
        <v>3317</v>
      </c>
      <c r="B1791" t="s">
        <v>3318</v>
      </c>
    </row>
    <row r="1792" spans="1:2" ht="12.75">
      <c r="A1792" t="s">
        <v>3317</v>
      </c>
      <c r="B1792" s="87" t="s">
        <v>3320</v>
      </c>
    </row>
    <row r="1793" spans="1:2" ht="12.75">
      <c r="A1793" t="s">
        <v>3317</v>
      </c>
      <c r="B1793" t="s">
        <v>3321</v>
      </c>
    </row>
    <row r="1794" spans="1:2" ht="12.75">
      <c r="A1794" t="s">
        <v>3317</v>
      </c>
      <c r="B1794" t="s">
        <v>3322</v>
      </c>
    </row>
    <row r="1795" spans="1:2" ht="12.75">
      <c r="A1795" t="s">
        <v>3317</v>
      </c>
      <c r="B1795" t="s">
        <v>3323</v>
      </c>
    </row>
    <row r="1796" spans="1:2" ht="12.75">
      <c r="A1796" t="s">
        <v>3317</v>
      </c>
      <c r="B1796" t="s">
        <v>3324</v>
      </c>
    </row>
    <row r="1797" spans="1:2" ht="12.75">
      <c r="A1797" t="s">
        <v>3317</v>
      </c>
      <c r="B1797" t="s">
        <v>3325</v>
      </c>
    </row>
    <row r="1798" spans="1:2" ht="12.75">
      <c r="A1798" t="s">
        <v>3317</v>
      </c>
      <c r="B1798" t="s">
        <v>3326</v>
      </c>
    </row>
    <row r="1799" spans="1:2" ht="12.75">
      <c r="A1799" t="s">
        <v>3317</v>
      </c>
      <c r="B1799" t="s">
        <v>3327</v>
      </c>
    </row>
    <row r="1800" spans="1:2" ht="12.75">
      <c r="A1800" t="s">
        <v>3317</v>
      </c>
      <c r="B1800" t="s">
        <v>3319</v>
      </c>
    </row>
    <row r="1801" spans="1:2" ht="12.75">
      <c r="A1801" t="s">
        <v>3328</v>
      </c>
      <c r="B1801" t="s">
        <v>3328</v>
      </c>
    </row>
    <row r="1802" spans="1:2" ht="12.75">
      <c r="A1802" t="s">
        <v>3328</v>
      </c>
      <c r="B1802" t="s">
        <v>3329</v>
      </c>
    </row>
    <row r="1803" spans="1:2" ht="12.75" customHeight="1">
      <c r="A1803" t="s">
        <v>3328</v>
      </c>
      <c r="B1803" t="s">
        <v>3330</v>
      </c>
    </row>
    <row r="1804" spans="1:2" ht="12.75">
      <c r="A1804" t="s">
        <v>3328</v>
      </c>
      <c r="B1804" t="s">
        <v>3331</v>
      </c>
    </row>
    <row r="1805" spans="1:2" ht="12.75">
      <c r="A1805" t="s">
        <v>3328</v>
      </c>
      <c r="B1805" t="s">
        <v>3332</v>
      </c>
    </row>
    <row r="1806" spans="1:2" ht="12.75">
      <c r="A1806" t="s">
        <v>3328</v>
      </c>
      <c r="B1806" t="s">
        <v>3333</v>
      </c>
    </row>
    <row r="1807" spans="1:2" ht="12.75">
      <c r="A1807" t="s">
        <v>3328</v>
      </c>
      <c r="B1807" t="s">
        <v>3334</v>
      </c>
    </row>
    <row r="1808" spans="1:2" ht="12.75">
      <c r="A1808" t="s">
        <v>3328</v>
      </c>
      <c r="B1808" t="s">
        <v>3335</v>
      </c>
    </row>
    <row r="1809" spans="1:2" ht="12.75">
      <c r="A1809" t="s">
        <v>3328</v>
      </c>
      <c r="B1809" t="s">
        <v>3336</v>
      </c>
    </row>
    <row r="1810" spans="1:2" ht="12.75">
      <c r="A1810" t="s">
        <v>1451</v>
      </c>
      <c r="B1810" t="s">
        <v>1451</v>
      </c>
    </row>
    <row r="1811" spans="1:2" ht="12.75">
      <c r="A1811" t="s">
        <v>1451</v>
      </c>
      <c r="B1811" t="s">
        <v>3337</v>
      </c>
    </row>
    <row r="1812" spans="1:2" ht="12.75">
      <c r="A1812" t="s">
        <v>1451</v>
      </c>
      <c r="B1812" t="s">
        <v>3338</v>
      </c>
    </row>
    <row r="1813" spans="1:2" ht="12.75">
      <c r="A1813" t="s">
        <v>1451</v>
      </c>
      <c r="B1813" t="s">
        <v>1458</v>
      </c>
    </row>
    <row r="1814" spans="1:2" ht="12.75">
      <c r="A1814" t="s">
        <v>1451</v>
      </c>
      <c r="B1814" t="s">
        <v>3339</v>
      </c>
    </row>
    <row r="1815" spans="1:2" ht="12.75">
      <c r="A1815" t="s">
        <v>1451</v>
      </c>
      <c r="B1815" t="s">
        <v>3340</v>
      </c>
    </row>
    <row r="1816" spans="1:2" ht="12.75">
      <c r="A1816" t="s">
        <v>1451</v>
      </c>
      <c r="B1816" t="s">
        <v>3341</v>
      </c>
    </row>
    <row r="1817" spans="1:2" ht="12.75">
      <c r="A1817" t="s">
        <v>3342</v>
      </c>
      <c r="B1817" t="s">
        <v>3342</v>
      </c>
    </row>
    <row r="1818" spans="1:2" ht="12.75">
      <c r="A1818" t="s">
        <v>3342</v>
      </c>
      <c r="B1818" t="s">
        <v>3343</v>
      </c>
    </row>
    <row r="1819" spans="1:2" ht="12.75">
      <c r="A1819" t="s">
        <v>3342</v>
      </c>
      <c r="B1819" t="s">
        <v>3344</v>
      </c>
    </row>
    <row r="1820" spans="1:2" ht="12.75">
      <c r="A1820" t="s">
        <v>3342</v>
      </c>
      <c r="B1820" t="s">
        <v>3345</v>
      </c>
    </row>
    <row r="1821" spans="1:2" ht="12.75">
      <c r="A1821" t="s">
        <v>3342</v>
      </c>
      <c r="B1821" t="s">
        <v>3346</v>
      </c>
    </row>
    <row r="1822" spans="1:2" ht="12.75">
      <c r="A1822" t="s">
        <v>3342</v>
      </c>
      <c r="B1822" t="s">
        <v>3347</v>
      </c>
    </row>
    <row r="1823" spans="1:2" ht="12.75">
      <c r="A1823" t="s">
        <v>3342</v>
      </c>
      <c r="B1823" s="87" t="s">
        <v>3348</v>
      </c>
    </row>
    <row r="1824" spans="1:2" ht="12.75">
      <c r="A1824" t="s">
        <v>3342</v>
      </c>
      <c r="B1824" t="s">
        <v>3349</v>
      </c>
    </row>
    <row r="1825" spans="1:2" ht="12.75">
      <c r="A1825" t="s">
        <v>3350</v>
      </c>
      <c r="B1825" t="s">
        <v>3350</v>
      </c>
    </row>
    <row r="1826" spans="1:2" ht="12.75">
      <c r="A1826" t="s">
        <v>3350</v>
      </c>
      <c r="B1826" t="s">
        <v>3351</v>
      </c>
    </row>
    <row r="1827" spans="1:2" ht="12.75">
      <c r="A1827" t="s">
        <v>3350</v>
      </c>
      <c r="B1827" t="s">
        <v>3352</v>
      </c>
    </row>
    <row r="1828" spans="1:2" ht="12.75">
      <c r="A1828" t="s">
        <v>3350</v>
      </c>
      <c r="B1828" t="s">
        <v>3353</v>
      </c>
    </row>
    <row r="1829" spans="1:2" ht="12.75">
      <c r="A1829" t="s">
        <v>3350</v>
      </c>
      <c r="B1829" t="s">
        <v>3354</v>
      </c>
    </row>
    <row r="1830" spans="1:2" ht="12.75">
      <c r="A1830" t="s">
        <v>3350</v>
      </c>
      <c r="B1830" t="s">
        <v>3355</v>
      </c>
    </row>
    <row r="1831" spans="1:2" ht="12.75">
      <c r="A1831" t="s">
        <v>3350</v>
      </c>
      <c r="B1831" t="s">
        <v>3356</v>
      </c>
    </row>
    <row r="1832" spans="1:2" ht="12.75">
      <c r="A1832" t="s">
        <v>3350</v>
      </c>
      <c r="B1832" t="s">
        <v>3357</v>
      </c>
    </row>
    <row r="1833" spans="1:2" ht="12.75">
      <c r="A1833" t="s">
        <v>3350</v>
      </c>
      <c r="B1833" t="s">
        <v>3358</v>
      </c>
    </row>
    <row r="1834" spans="1:2" ht="12.75">
      <c r="A1834" t="s">
        <v>3350</v>
      </c>
      <c r="B1834" t="s">
        <v>3359</v>
      </c>
    </row>
    <row r="1835" spans="1:2" ht="12.75">
      <c r="A1835" t="s">
        <v>3350</v>
      </c>
      <c r="B1835" t="s">
        <v>3360</v>
      </c>
    </row>
    <row r="1836" spans="1:2" ht="12.75">
      <c r="A1836" t="s">
        <v>3350</v>
      </c>
      <c r="B1836" t="s">
        <v>3361</v>
      </c>
    </row>
    <row r="1837" spans="1:2" ht="12.75">
      <c r="A1837" t="s">
        <v>3350</v>
      </c>
      <c r="B1837" t="s">
        <v>3362</v>
      </c>
    </row>
    <row r="1838" spans="1:2" ht="12.75">
      <c r="A1838" t="s">
        <v>176</v>
      </c>
      <c r="B1838" t="s">
        <v>176</v>
      </c>
    </row>
    <row r="1839" spans="1:2" ht="12.75">
      <c r="A1839" t="s">
        <v>176</v>
      </c>
      <c r="B1839" t="s">
        <v>3363</v>
      </c>
    </row>
    <row r="1840" spans="1:2" ht="12.75">
      <c r="A1840" t="s">
        <v>176</v>
      </c>
      <c r="B1840" t="s">
        <v>3366</v>
      </c>
    </row>
    <row r="1841" spans="1:2" ht="12.75">
      <c r="A1841" t="s">
        <v>176</v>
      </c>
      <c r="B1841" t="s">
        <v>3367</v>
      </c>
    </row>
    <row r="1842" spans="1:2" ht="12.75">
      <c r="A1842" t="s">
        <v>176</v>
      </c>
      <c r="B1842" t="s">
        <v>3368</v>
      </c>
    </row>
    <row r="1843" spans="1:2" ht="12.75">
      <c r="A1843" t="s">
        <v>176</v>
      </c>
      <c r="B1843" t="s">
        <v>3369</v>
      </c>
    </row>
    <row r="1844" spans="1:2" ht="12.75">
      <c r="A1844" t="s">
        <v>176</v>
      </c>
      <c r="B1844" t="s">
        <v>3370</v>
      </c>
    </row>
    <row r="1845" spans="1:2" ht="12.75">
      <c r="A1845" t="s">
        <v>176</v>
      </c>
      <c r="B1845" t="s">
        <v>3371</v>
      </c>
    </row>
    <row r="1846" spans="1:2" ht="12.75">
      <c r="A1846" t="s">
        <v>176</v>
      </c>
      <c r="B1846" t="s">
        <v>3372</v>
      </c>
    </row>
    <row r="1847" spans="1:2" ht="12.75">
      <c r="A1847" t="s">
        <v>176</v>
      </c>
      <c r="B1847" t="s">
        <v>3364</v>
      </c>
    </row>
    <row r="1848" spans="1:2" ht="12.75">
      <c r="A1848" t="s">
        <v>176</v>
      </c>
      <c r="B1848" t="s">
        <v>3365</v>
      </c>
    </row>
    <row r="1849" spans="1:2" ht="12.75">
      <c r="A1849" t="s">
        <v>176</v>
      </c>
      <c r="B1849" t="s">
        <v>3373</v>
      </c>
    </row>
    <row r="1850" spans="1:2" ht="12.75">
      <c r="A1850" t="s">
        <v>176</v>
      </c>
      <c r="B1850" t="s">
        <v>3374</v>
      </c>
    </row>
    <row r="1851" spans="1:2" ht="12.75">
      <c r="A1851" t="s">
        <v>3375</v>
      </c>
      <c r="B1851" t="s">
        <v>3375</v>
      </c>
    </row>
    <row r="1852" spans="1:2" ht="12.75">
      <c r="A1852" t="s">
        <v>3375</v>
      </c>
      <c r="B1852" t="s">
        <v>3376</v>
      </c>
    </row>
    <row r="1853" spans="1:2" ht="12.75">
      <c r="A1853" t="s">
        <v>3375</v>
      </c>
      <c r="B1853" t="s">
        <v>3377</v>
      </c>
    </row>
    <row r="1854" spans="1:2" ht="12.75">
      <c r="A1854" t="s">
        <v>3375</v>
      </c>
      <c r="B1854" t="s">
        <v>3378</v>
      </c>
    </row>
    <row r="1855" spans="1:2" ht="12.75">
      <c r="A1855" t="s">
        <v>3375</v>
      </c>
      <c r="B1855" t="s">
        <v>3379</v>
      </c>
    </row>
    <row r="1856" spans="1:2" ht="12.75">
      <c r="A1856" t="s">
        <v>3375</v>
      </c>
      <c r="B1856" t="s">
        <v>3380</v>
      </c>
    </row>
    <row r="1857" spans="1:2" ht="12.75">
      <c r="A1857" t="s">
        <v>3375</v>
      </c>
      <c r="B1857" t="s">
        <v>3381</v>
      </c>
    </row>
    <row r="1858" spans="1:2" ht="12.75">
      <c r="A1858" t="s">
        <v>3375</v>
      </c>
      <c r="B1858" t="s">
        <v>3382</v>
      </c>
    </row>
    <row r="1859" spans="1:2" ht="12.75">
      <c r="A1859" t="s">
        <v>3375</v>
      </c>
      <c r="B1859" t="s">
        <v>3383</v>
      </c>
    </row>
    <row r="1860" spans="1:2" ht="12.75">
      <c r="A1860" t="s">
        <v>3384</v>
      </c>
      <c r="B1860" t="s">
        <v>3384</v>
      </c>
    </row>
    <row r="1861" spans="1:2" ht="12.75">
      <c r="A1861" t="s">
        <v>3384</v>
      </c>
      <c r="B1861" t="s">
        <v>3385</v>
      </c>
    </row>
    <row r="1862" spans="1:2" ht="12.75">
      <c r="A1862" t="s">
        <v>3384</v>
      </c>
      <c r="B1862" t="s">
        <v>3386</v>
      </c>
    </row>
    <row r="1863" spans="1:2" ht="12.75">
      <c r="A1863" t="s">
        <v>3384</v>
      </c>
      <c r="B1863" t="s">
        <v>3387</v>
      </c>
    </row>
    <row r="1864" spans="1:2" ht="12.75">
      <c r="A1864" t="s">
        <v>3384</v>
      </c>
      <c r="B1864" t="s">
        <v>3389</v>
      </c>
    </row>
    <row r="1865" spans="1:2" ht="12.75">
      <c r="A1865" t="s">
        <v>3384</v>
      </c>
      <c r="B1865" t="s">
        <v>3388</v>
      </c>
    </row>
    <row r="1866" spans="1:2" ht="12.75">
      <c r="A1866" t="s">
        <v>3384</v>
      </c>
      <c r="B1866" t="s">
        <v>3390</v>
      </c>
    </row>
    <row r="1867" spans="1:2" ht="12.75">
      <c r="A1867" t="s">
        <v>3384</v>
      </c>
      <c r="B1867" t="s">
        <v>3391</v>
      </c>
    </row>
    <row r="1868" spans="1:2" ht="12.75">
      <c r="A1868" t="s">
        <v>3384</v>
      </c>
      <c r="B1868" t="s">
        <v>3392</v>
      </c>
    </row>
    <row r="1869" spans="1:2" ht="12.75">
      <c r="A1869" t="s">
        <v>3384</v>
      </c>
      <c r="B1869" t="s">
        <v>3393</v>
      </c>
    </row>
    <row r="1870" spans="1:2" ht="12.75" customHeight="1">
      <c r="A1870" t="s">
        <v>3384</v>
      </c>
      <c r="B1870" t="s">
        <v>3394</v>
      </c>
    </row>
    <row r="1871" spans="1:2" ht="12.75">
      <c r="A1871" t="s">
        <v>3384</v>
      </c>
      <c r="B1871" t="s">
        <v>3395</v>
      </c>
    </row>
    <row r="1872" spans="1:2" ht="12.75">
      <c r="A1872" t="s">
        <v>3384</v>
      </c>
      <c r="B1872" t="s">
        <v>3396</v>
      </c>
    </row>
    <row r="1873" spans="1:2" ht="12.75">
      <c r="A1873" t="s">
        <v>3384</v>
      </c>
      <c r="B1873" t="s">
        <v>3397</v>
      </c>
    </row>
    <row r="1874" spans="1:2" ht="12.75">
      <c r="A1874" t="s">
        <v>3398</v>
      </c>
      <c r="B1874" t="s">
        <v>3398</v>
      </c>
    </row>
    <row r="1875" spans="1:2" ht="12.75">
      <c r="A1875" t="s">
        <v>3398</v>
      </c>
      <c r="B1875" t="s">
        <v>3399</v>
      </c>
    </row>
    <row r="1876" spans="1:2" ht="12.75">
      <c r="A1876" t="s">
        <v>3398</v>
      </c>
      <c r="B1876" t="s">
        <v>3400</v>
      </c>
    </row>
    <row r="1877" spans="1:2" ht="12.75">
      <c r="A1877" t="s">
        <v>3398</v>
      </c>
      <c r="B1877" t="s">
        <v>3401</v>
      </c>
    </row>
    <row r="1878" spans="1:2" ht="12.75">
      <c r="A1878" t="s">
        <v>3398</v>
      </c>
      <c r="B1878" t="s">
        <v>3402</v>
      </c>
    </row>
    <row r="1879" spans="1:2" ht="12.75">
      <c r="A1879" t="s">
        <v>3398</v>
      </c>
      <c r="B1879" t="s">
        <v>3403</v>
      </c>
    </row>
    <row r="1880" spans="1:2" ht="12.75">
      <c r="A1880" t="s">
        <v>3398</v>
      </c>
      <c r="B1880" t="s">
        <v>3404</v>
      </c>
    </row>
    <row r="1881" spans="1:2" ht="12.75">
      <c r="A1881" t="s">
        <v>3398</v>
      </c>
      <c r="B1881" s="87" t="s">
        <v>3405</v>
      </c>
    </row>
    <row r="1882" spans="1:2" ht="12.75">
      <c r="A1882" t="s">
        <v>3398</v>
      </c>
      <c r="B1882" t="s">
        <v>3406</v>
      </c>
    </row>
    <row r="1883" spans="1:2" ht="12.75">
      <c r="A1883" t="s">
        <v>179</v>
      </c>
      <c r="B1883" t="s">
        <v>179</v>
      </c>
    </row>
    <row r="1884" spans="1:2" ht="12.75">
      <c r="A1884" t="s">
        <v>179</v>
      </c>
      <c r="B1884" t="s">
        <v>3407</v>
      </c>
    </row>
    <row r="1885" spans="1:2" ht="12.75">
      <c r="A1885" t="s">
        <v>179</v>
      </c>
      <c r="B1885" t="s">
        <v>3408</v>
      </c>
    </row>
    <row r="1886" spans="1:2" ht="12.75">
      <c r="A1886" t="s">
        <v>179</v>
      </c>
      <c r="B1886" t="s">
        <v>3409</v>
      </c>
    </row>
    <row r="1887" spans="1:2" ht="12.75">
      <c r="A1887" t="s">
        <v>179</v>
      </c>
      <c r="B1887" t="s">
        <v>3410</v>
      </c>
    </row>
    <row r="1888" spans="1:2" ht="12.75">
      <c r="A1888" t="s">
        <v>179</v>
      </c>
      <c r="B1888" t="s">
        <v>3411</v>
      </c>
    </row>
    <row r="1889" spans="1:2" ht="12.75">
      <c r="A1889" t="s">
        <v>179</v>
      </c>
      <c r="B1889" t="s">
        <v>3412</v>
      </c>
    </row>
    <row r="1890" spans="1:2" ht="12.75">
      <c r="A1890" t="s">
        <v>179</v>
      </c>
      <c r="B1890" t="s">
        <v>3413</v>
      </c>
    </row>
    <row r="1891" spans="1:2" ht="12.75">
      <c r="A1891" t="s">
        <v>179</v>
      </c>
      <c r="B1891" t="s">
        <v>3414</v>
      </c>
    </row>
    <row r="1892" spans="1:2" ht="12.75">
      <c r="A1892" t="s">
        <v>179</v>
      </c>
      <c r="B1892" t="s">
        <v>3415</v>
      </c>
    </row>
    <row r="1893" spans="1:2" ht="12.75">
      <c r="A1893" t="s">
        <v>179</v>
      </c>
      <c r="B1893" t="s">
        <v>3416</v>
      </c>
    </row>
    <row r="1894" spans="1:2" ht="12.75">
      <c r="A1894" t="s">
        <v>179</v>
      </c>
      <c r="B1894" t="s">
        <v>3417</v>
      </c>
    </row>
    <row r="1895" spans="1:2" ht="12.75">
      <c r="A1895" t="s">
        <v>3418</v>
      </c>
      <c r="B1895" t="s">
        <v>3418</v>
      </c>
    </row>
    <row r="1896" spans="1:2" ht="12.75">
      <c r="A1896" t="s">
        <v>3418</v>
      </c>
      <c r="B1896" t="s">
        <v>3419</v>
      </c>
    </row>
    <row r="1897" spans="1:2" ht="12.75">
      <c r="A1897" t="s">
        <v>3418</v>
      </c>
      <c r="B1897" t="s">
        <v>3420</v>
      </c>
    </row>
    <row r="1898" spans="1:2" ht="12.75">
      <c r="A1898" t="s">
        <v>3418</v>
      </c>
      <c r="B1898" t="s">
        <v>3421</v>
      </c>
    </row>
    <row r="1899" spans="1:2" ht="12.75">
      <c r="A1899" t="s">
        <v>3418</v>
      </c>
      <c r="B1899" t="s">
        <v>3422</v>
      </c>
    </row>
    <row r="1900" spans="1:2" ht="12.75">
      <c r="A1900" t="s">
        <v>3418</v>
      </c>
      <c r="B1900" t="s">
        <v>3423</v>
      </c>
    </row>
    <row r="1901" spans="1:2" ht="12.75">
      <c r="A1901" t="s">
        <v>3418</v>
      </c>
      <c r="B1901" t="s">
        <v>3424</v>
      </c>
    </row>
    <row r="1902" spans="1:2" ht="12.75">
      <c r="A1902" t="s">
        <v>3418</v>
      </c>
      <c r="B1902" t="s">
        <v>3425</v>
      </c>
    </row>
    <row r="1903" spans="1:2" ht="12.75">
      <c r="A1903" t="s">
        <v>3418</v>
      </c>
      <c r="B1903" t="s">
        <v>3426</v>
      </c>
    </row>
    <row r="1904" spans="1:2" ht="12.75">
      <c r="A1904" t="s">
        <v>3418</v>
      </c>
      <c r="B1904" t="s">
        <v>3427</v>
      </c>
    </row>
    <row r="1905" spans="1:2" ht="12.75">
      <c r="A1905" t="s">
        <v>3418</v>
      </c>
      <c r="B1905" t="s">
        <v>3428</v>
      </c>
    </row>
    <row r="1906" spans="1:2" ht="12.75">
      <c r="A1906" t="s">
        <v>3418</v>
      </c>
      <c r="B1906" t="s">
        <v>3429</v>
      </c>
    </row>
    <row r="1907" spans="1:2" ht="12.75">
      <c r="A1907" t="s">
        <v>3418</v>
      </c>
      <c r="B1907" t="s">
        <v>3430</v>
      </c>
    </row>
    <row r="1908" spans="1:2" ht="12.75">
      <c r="A1908" t="s">
        <v>3418</v>
      </c>
      <c r="B1908" t="s">
        <v>3431</v>
      </c>
    </row>
    <row r="1909" spans="1:2" ht="12.75">
      <c r="A1909" t="s">
        <v>3432</v>
      </c>
      <c r="B1909" t="s">
        <v>3432</v>
      </c>
    </row>
    <row r="1910" spans="1:2" ht="12.75">
      <c r="A1910" t="s">
        <v>3432</v>
      </c>
      <c r="B1910" t="s">
        <v>3433</v>
      </c>
    </row>
    <row r="1911" spans="1:2" ht="12.75">
      <c r="A1911" t="s">
        <v>3432</v>
      </c>
      <c r="B1911" t="s">
        <v>3434</v>
      </c>
    </row>
    <row r="1912" spans="1:2" ht="12.75">
      <c r="A1912" t="s">
        <v>3432</v>
      </c>
      <c r="B1912" t="s">
        <v>3435</v>
      </c>
    </row>
    <row r="1913" spans="1:2" ht="12.75">
      <c r="A1913" t="s">
        <v>3432</v>
      </c>
      <c r="B1913" t="s">
        <v>3436</v>
      </c>
    </row>
    <row r="1914" spans="1:2" ht="12.75">
      <c r="A1914" t="s">
        <v>3432</v>
      </c>
      <c r="B1914" t="s">
        <v>3439</v>
      </c>
    </row>
    <row r="1915" spans="1:2" ht="12.75">
      <c r="A1915" t="s">
        <v>3432</v>
      </c>
      <c r="B1915" t="s">
        <v>3437</v>
      </c>
    </row>
    <row r="1916" spans="1:2" ht="12.75">
      <c r="A1916" t="s">
        <v>3432</v>
      </c>
      <c r="B1916" t="s">
        <v>3438</v>
      </c>
    </row>
    <row r="1917" spans="1:2" ht="12.75">
      <c r="A1917" t="s">
        <v>3432</v>
      </c>
      <c r="B1917" s="87" t="s">
        <v>3440</v>
      </c>
    </row>
    <row r="1918" spans="1:2" ht="12.75">
      <c r="A1918" t="s">
        <v>3432</v>
      </c>
      <c r="B1918" t="s">
        <v>3441</v>
      </c>
    </row>
    <row r="1919" spans="1:2" ht="12.75">
      <c r="A1919" t="s">
        <v>3442</v>
      </c>
      <c r="B1919" t="s">
        <v>3442</v>
      </c>
    </row>
    <row r="1920" spans="1:2" ht="12.75">
      <c r="A1920" t="s">
        <v>3442</v>
      </c>
      <c r="B1920" t="s">
        <v>3443</v>
      </c>
    </row>
    <row r="1921" spans="1:2" ht="12.75">
      <c r="A1921" t="s">
        <v>3442</v>
      </c>
      <c r="B1921" t="s">
        <v>3444</v>
      </c>
    </row>
    <row r="1922" spans="1:2" ht="12.75">
      <c r="A1922" t="s">
        <v>3442</v>
      </c>
      <c r="B1922" t="s">
        <v>3445</v>
      </c>
    </row>
    <row r="1923" spans="1:2" ht="12.75">
      <c r="A1923" t="s">
        <v>3442</v>
      </c>
      <c r="B1923" t="s">
        <v>3446</v>
      </c>
    </row>
    <row r="1924" spans="1:2" ht="12.75">
      <c r="A1924" t="s">
        <v>3442</v>
      </c>
      <c r="B1924" t="s">
        <v>3447</v>
      </c>
    </row>
    <row r="1925" spans="1:2" ht="12.75">
      <c r="A1925" t="s">
        <v>3442</v>
      </c>
      <c r="B1925" t="s">
        <v>3448</v>
      </c>
    </row>
    <row r="1926" spans="1:2" ht="12.75">
      <c r="A1926" t="s">
        <v>3442</v>
      </c>
      <c r="B1926" t="s">
        <v>3449</v>
      </c>
    </row>
    <row r="1927" spans="1:2" ht="12.75">
      <c r="A1927" t="s">
        <v>3442</v>
      </c>
      <c r="B1927" t="s">
        <v>3450</v>
      </c>
    </row>
    <row r="1928" spans="1:2" ht="12.75">
      <c r="A1928" t="s">
        <v>3442</v>
      </c>
      <c r="B1928" t="s">
        <v>3451</v>
      </c>
    </row>
    <row r="1929" spans="1:2" ht="12.75">
      <c r="A1929" t="s">
        <v>3452</v>
      </c>
      <c r="B1929" t="s">
        <v>3452</v>
      </c>
    </row>
    <row r="1930" spans="1:2" ht="12.75">
      <c r="A1930" t="s">
        <v>3452</v>
      </c>
      <c r="B1930" t="s">
        <v>3453</v>
      </c>
    </row>
    <row r="1931" spans="1:2" ht="12.75">
      <c r="A1931" t="s">
        <v>3452</v>
      </c>
      <c r="B1931" t="s">
        <v>3454</v>
      </c>
    </row>
    <row r="1932" spans="1:2" ht="12.75">
      <c r="A1932" t="s">
        <v>3452</v>
      </c>
      <c r="B1932" t="s">
        <v>3455</v>
      </c>
    </row>
    <row r="1933" spans="1:2" ht="12.75">
      <c r="A1933" t="s">
        <v>3452</v>
      </c>
      <c r="B1933" t="s">
        <v>3456</v>
      </c>
    </row>
    <row r="1934" spans="1:2" ht="12.75">
      <c r="A1934" t="s">
        <v>3452</v>
      </c>
      <c r="B1934" t="s">
        <v>3457</v>
      </c>
    </row>
    <row r="1935" spans="1:2" ht="12.75">
      <c r="A1935" t="s">
        <v>3452</v>
      </c>
      <c r="B1935" t="s">
        <v>3458</v>
      </c>
    </row>
    <row r="1936" spans="1:2" ht="12.75">
      <c r="A1936" t="s">
        <v>3452</v>
      </c>
      <c r="B1936" t="s">
        <v>3459</v>
      </c>
    </row>
    <row r="1937" spans="1:2" ht="12.75">
      <c r="A1937" t="s">
        <v>182</v>
      </c>
      <c r="B1937" t="s">
        <v>182</v>
      </c>
    </row>
    <row r="1938" spans="1:2" ht="12.75">
      <c r="A1938" t="s">
        <v>182</v>
      </c>
      <c r="B1938" t="s">
        <v>3460</v>
      </c>
    </row>
    <row r="1939" spans="1:2" ht="12.75">
      <c r="A1939" t="s">
        <v>182</v>
      </c>
      <c r="B1939" t="s">
        <v>3461</v>
      </c>
    </row>
    <row r="1940" spans="1:2" ht="12.75">
      <c r="A1940" t="s">
        <v>182</v>
      </c>
      <c r="B1940" t="s">
        <v>3462</v>
      </c>
    </row>
    <row r="1941" spans="1:2" ht="12.75">
      <c r="A1941" t="s">
        <v>182</v>
      </c>
      <c r="B1941" t="s">
        <v>3463</v>
      </c>
    </row>
    <row r="1942" spans="1:2" ht="12.75">
      <c r="A1942" t="s">
        <v>182</v>
      </c>
      <c r="B1942" t="s">
        <v>3464</v>
      </c>
    </row>
    <row r="1943" spans="1:2" ht="12.75">
      <c r="A1943" t="s">
        <v>182</v>
      </c>
      <c r="B1943" t="s">
        <v>3465</v>
      </c>
    </row>
    <row r="1944" spans="1:2" ht="12.75">
      <c r="A1944" t="s">
        <v>182</v>
      </c>
      <c r="B1944" t="s">
        <v>3466</v>
      </c>
    </row>
    <row r="1945" spans="1:2" ht="12.75">
      <c r="A1945" t="s">
        <v>182</v>
      </c>
      <c r="B1945" t="s">
        <v>3467</v>
      </c>
    </row>
    <row r="1946" spans="1:2" ht="12.75">
      <c r="A1946" t="s">
        <v>182</v>
      </c>
      <c r="B1946" t="s">
        <v>3468</v>
      </c>
    </row>
    <row r="1947" spans="1:2" ht="12.75" customHeight="1">
      <c r="A1947" t="s">
        <v>3469</v>
      </c>
      <c r="B1947" t="s">
        <v>3469</v>
      </c>
    </row>
    <row r="1948" spans="1:2" ht="12.75">
      <c r="A1948" t="s">
        <v>3469</v>
      </c>
      <c r="B1948" t="s">
        <v>3470</v>
      </c>
    </row>
    <row r="1949" spans="1:2" ht="12.75">
      <c r="A1949" t="s">
        <v>3469</v>
      </c>
      <c r="B1949" t="s">
        <v>3471</v>
      </c>
    </row>
    <row r="1950" spans="1:2" ht="12.75">
      <c r="A1950" t="s">
        <v>3469</v>
      </c>
      <c r="B1950" t="s">
        <v>3472</v>
      </c>
    </row>
    <row r="1951" spans="1:2" ht="12.75">
      <c r="A1951" t="s">
        <v>3469</v>
      </c>
      <c r="B1951" t="s">
        <v>3473</v>
      </c>
    </row>
    <row r="1952" spans="1:2" ht="12.75">
      <c r="A1952" t="s">
        <v>3469</v>
      </c>
      <c r="B1952" t="s">
        <v>3474</v>
      </c>
    </row>
    <row r="1953" spans="1:2" ht="12.75">
      <c r="A1953" t="s">
        <v>3469</v>
      </c>
      <c r="B1953" t="s">
        <v>3475</v>
      </c>
    </row>
    <row r="1954" spans="1:2" ht="12.75">
      <c r="A1954" t="s">
        <v>3469</v>
      </c>
      <c r="B1954" t="s">
        <v>3476</v>
      </c>
    </row>
    <row r="1955" spans="1:2" ht="12.75">
      <c r="A1955" t="s">
        <v>3477</v>
      </c>
      <c r="B1955" t="s">
        <v>3477</v>
      </c>
    </row>
    <row r="1956" spans="1:2" ht="12.75">
      <c r="A1956" t="s">
        <v>3477</v>
      </c>
      <c r="B1956" t="s">
        <v>3478</v>
      </c>
    </row>
    <row r="1957" spans="1:2" ht="12.75">
      <c r="A1957" t="s">
        <v>3477</v>
      </c>
      <c r="B1957" t="s">
        <v>3479</v>
      </c>
    </row>
    <row r="1958" spans="1:2" ht="12.75">
      <c r="A1958" t="s">
        <v>3477</v>
      </c>
      <c r="B1958" t="s">
        <v>3480</v>
      </c>
    </row>
    <row r="1959" spans="1:2" ht="12.75">
      <c r="A1959" t="s">
        <v>3477</v>
      </c>
      <c r="B1959" t="s">
        <v>3481</v>
      </c>
    </row>
    <row r="1960" spans="1:2" ht="12.75">
      <c r="A1960" t="s">
        <v>3477</v>
      </c>
      <c r="B1960" t="s">
        <v>3482</v>
      </c>
    </row>
    <row r="1961" spans="1:2" ht="12.75">
      <c r="A1961" t="s">
        <v>3477</v>
      </c>
      <c r="B1961" t="s">
        <v>3483</v>
      </c>
    </row>
    <row r="1962" spans="1:2" ht="12.75">
      <c r="A1962" t="s">
        <v>3484</v>
      </c>
      <c r="B1962" t="s">
        <v>3484</v>
      </c>
    </row>
    <row r="1963" spans="1:2" ht="12.75">
      <c r="A1963" t="s">
        <v>3484</v>
      </c>
      <c r="B1963" t="s">
        <v>3485</v>
      </c>
    </row>
    <row r="1964" spans="1:2" ht="12.75">
      <c r="A1964" t="s">
        <v>3484</v>
      </c>
      <c r="B1964" t="s">
        <v>3486</v>
      </c>
    </row>
    <row r="1965" spans="1:2" ht="12.75">
      <c r="A1965" t="s">
        <v>3484</v>
      </c>
      <c r="B1965" t="s">
        <v>3487</v>
      </c>
    </row>
    <row r="1966" spans="1:2" ht="12.75">
      <c r="A1966" t="s">
        <v>3484</v>
      </c>
      <c r="B1966" t="s">
        <v>3488</v>
      </c>
    </row>
    <row r="1967" spans="1:2" ht="12.75">
      <c r="A1967" t="s">
        <v>3484</v>
      </c>
      <c r="B1967" t="s">
        <v>3489</v>
      </c>
    </row>
    <row r="1968" spans="1:2" ht="12.75">
      <c r="A1968" t="s">
        <v>3484</v>
      </c>
      <c r="B1968" t="s">
        <v>3490</v>
      </c>
    </row>
    <row r="1969" spans="1:2" ht="12.75">
      <c r="A1969" t="s">
        <v>3484</v>
      </c>
      <c r="B1969" t="s">
        <v>3491</v>
      </c>
    </row>
    <row r="1970" spans="1:2" ht="12.75">
      <c r="A1970" t="s">
        <v>3484</v>
      </c>
      <c r="B1970" t="s">
        <v>3492</v>
      </c>
    </row>
    <row r="1971" spans="1:2" ht="12.75">
      <c r="A1971" t="s">
        <v>3484</v>
      </c>
      <c r="B1971" t="s">
        <v>3493</v>
      </c>
    </row>
    <row r="1972" spans="1:2" ht="12.75">
      <c r="A1972" t="s">
        <v>3484</v>
      </c>
      <c r="B1972" t="s">
        <v>3494</v>
      </c>
    </row>
    <row r="1973" spans="1:2" ht="12.75">
      <c r="A1973" t="s">
        <v>3484</v>
      </c>
      <c r="B1973" t="s">
        <v>3495</v>
      </c>
    </row>
    <row r="1974" spans="1:2" ht="12.75">
      <c r="A1974" t="s">
        <v>186</v>
      </c>
      <c r="B1974" t="s">
        <v>186</v>
      </c>
    </row>
    <row r="1975" spans="1:2" ht="12.75">
      <c r="A1975" t="s">
        <v>186</v>
      </c>
      <c r="B1975" t="s">
        <v>3496</v>
      </c>
    </row>
    <row r="1976" spans="1:2" ht="12.75">
      <c r="A1976" t="s">
        <v>186</v>
      </c>
      <c r="B1976" t="s">
        <v>3497</v>
      </c>
    </row>
    <row r="1977" spans="1:2" ht="12.75">
      <c r="A1977" t="s">
        <v>186</v>
      </c>
      <c r="B1977" t="s">
        <v>3498</v>
      </c>
    </row>
    <row r="1978" spans="1:2" ht="12.75">
      <c r="A1978" t="s">
        <v>186</v>
      </c>
      <c r="B1978" t="s">
        <v>3499</v>
      </c>
    </row>
    <row r="1979" spans="1:2" ht="12.75">
      <c r="A1979" t="s">
        <v>186</v>
      </c>
      <c r="B1979" t="s">
        <v>3500</v>
      </c>
    </row>
    <row r="1980" spans="1:2" ht="12.75">
      <c r="A1980" t="s">
        <v>186</v>
      </c>
      <c r="B1980" t="s">
        <v>3501</v>
      </c>
    </row>
    <row r="1981" spans="1:2" ht="12.75">
      <c r="A1981" t="s">
        <v>186</v>
      </c>
      <c r="B1981" t="s">
        <v>3502</v>
      </c>
    </row>
    <row r="1982" spans="1:2" ht="12.75">
      <c r="A1982" t="s">
        <v>186</v>
      </c>
      <c r="B1982" t="s">
        <v>3503</v>
      </c>
    </row>
    <row r="1983" spans="1:2" ht="12.75">
      <c r="A1983" t="s">
        <v>3504</v>
      </c>
      <c r="B1983" t="s">
        <v>3504</v>
      </c>
    </row>
    <row r="1984" spans="1:2" ht="12.75">
      <c r="A1984" t="s">
        <v>3504</v>
      </c>
      <c r="B1984" t="s">
        <v>3505</v>
      </c>
    </row>
    <row r="1985" spans="1:2" ht="12.75">
      <c r="A1985" t="s">
        <v>3504</v>
      </c>
      <c r="B1985" t="s">
        <v>3506</v>
      </c>
    </row>
    <row r="1986" spans="1:2" ht="12.75">
      <c r="A1986" t="s">
        <v>3504</v>
      </c>
      <c r="B1986" s="87" t="s">
        <v>3507</v>
      </c>
    </row>
    <row r="1987" spans="1:2" ht="12.75">
      <c r="A1987" t="s">
        <v>3504</v>
      </c>
      <c r="B1987" t="s">
        <v>3508</v>
      </c>
    </row>
    <row r="1988" spans="1:2" ht="12.75">
      <c r="A1988" t="s">
        <v>3504</v>
      </c>
      <c r="B1988" t="s">
        <v>3509</v>
      </c>
    </row>
    <row r="1989" spans="1:2" ht="12.75">
      <c r="A1989" t="s">
        <v>3504</v>
      </c>
      <c r="B1989" t="s">
        <v>3510</v>
      </c>
    </row>
    <row r="1990" spans="1:2" ht="12.75">
      <c r="A1990" t="s">
        <v>3504</v>
      </c>
      <c r="B1990" t="s">
        <v>3511</v>
      </c>
    </row>
    <row r="1991" spans="1:2" ht="12.75">
      <c r="A1991" t="s">
        <v>3504</v>
      </c>
      <c r="B1991" t="s">
        <v>3512</v>
      </c>
    </row>
    <row r="1992" spans="1:2" ht="12.75">
      <c r="A1992" t="s">
        <v>3504</v>
      </c>
      <c r="B1992" t="s">
        <v>3513</v>
      </c>
    </row>
    <row r="1993" spans="1:2" ht="12.75">
      <c r="A1993" t="s">
        <v>3504</v>
      </c>
      <c r="B1993" t="s">
        <v>3514</v>
      </c>
    </row>
    <row r="1994" spans="1:2" ht="12.75">
      <c r="A1994" t="s">
        <v>3515</v>
      </c>
      <c r="B1994" t="s">
        <v>3515</v>
      </c>
    </row>
    <row r="1995" spans="1:2" ht="12.75">
      <c r="A1995" t="s">
        <v>3515</v>
      </c>
      <c r="B1995" t="s">
        <v>3516</v>
      </c>
    </row>
    <row r="1996" spans="1:2" ht="12.75">
      <c r="A1996" t="s">
        <v>3515</v>
      </c>
      <c r="B1996" t="s">
        <v>3517</v>
      </c>
    </row>
    <row r="1997" spans="1:2" ht="12.75">
      <c r="A1997" t="s">
        <v>3515</v>
      </c>
      <c r="B1997" t="s">
        <v>3518</v>
      </c>
    </row>
    <row r="1998" spans="1:2" ht="12.75">
      <c r="A1998" t="s">
        <v>3515</v>
      </c>
      <c r="B1998" t="s">
        <v>3519</v>
      </c>
    </row>
    <row r="1999" spans="1:2" ht="12.75">
      <c r="A1999" t="s">
        <v>3515</v>
      </c>
      <c r="B1999" t="s">
        <v>3520</v>
      </c>
    </row>
    <row r="2000" spans="1:2" ht="12.75">
      <c r="A2000" t="s">
        <v>3515</v>
      </c>
      <c r="B2000" t="s">
        <v>3521</v>
      </c>
    </row>
    <row r="2001" spans="1:2" ht="12.75">
      <c r="A2001" t="s">
        <v>3522</v>
      </c>
      <c r="B2001" t="s">
        <v>3522</v>
      </c>
    </row>
    <row r="2002" spans="1:2" ht="12.75">
      <c r="A2002" t="s">
        <v>3522</v>
      </c>
      <c r="B2002" t="s">
        <v>3523</v>
      </c>
    </row>
    <row r="2003" spans="1:2" ht="12.75">
      <c r="A2003" t="s">
        <v>3522</v>
      </c>
      <c r="B2003" t="s">
        <v>3524</v>
      </c>
    </row>
    <row r="2004" spans="1:2" ht="12.75">
      <c r="A2004" t="s">
        <v>3522</v>
      </c>
      <c r="B2004" t="s">
        <v>3525</v>
      </c>
    </row>
    <row r="2005" spans="1:2" ht="12.75">
      <c r="A2005" t="s">
        <v>3522</v>
      </c>
      <c r="B2005" t="s">
        <v>3526</v>
      </c>
    </row>
    <row r="2006" spans="1:2" ht="12.75">
      <c r="A2006" t="s">
        <v>3522</v>
      </c>
      <c r="B2006" t="s">
        <v>3527</v>
      </c>
    </row>
    <row r="2007" spans="1:2" ht="12.75">
      <c r="A2007" t="s">
        <v>3522</v>
      </c>
      <c r="B2007" t="s">
        <v>3528</v>
      </c>
    </row>
    <row r="2008" spans="1:2" ht="12.75">
      <c r="A2008" t="s">
        <v>3522</v>
      </c>
      <c r="B2008" t="s">
        <v>3529</v>
      </c>
    </row>
    <row r="2009" spans="1:2" ht="12.75">
      <c r="A2009" t="s">
        <v>3522</v>
      </c>
      <c r="B2009" t="s">
        <v>3530</v>
      </c>
    </row>
    <row r="2010" spans="1:2" ht="12.75">
      <c r="A2010" t="s">
        <v>3522</v>
      </c>
      <c r="B2010" t="s">
        <v>3531</v>
      </c>
    </row>
    <row r="2011" spans="1:2" ht="13.5">
      <c r="A2011" s="1" t="s">
        <v>3532</v>
      </c>
      <c r="B2011" s="1" t="s">
        <v>3532</v>
      </c>
    </row>
    <row r="2012" spans="1:2" ht="13.5">
      <c r="A2012" s="1" t="s">
        <v>3532</v>
      </c>
      <c r="B2012" t="s">
        <v>3535</v>
      </c>
    </row>
    <row r="2013" spans="1:2" ht="13.5">
      <c r="A2013" s="1" t="s">
        <v>3532</v>
      </c>
      <c r="B2013" t="s">
        <v>3533</v>
      </c>
    </row>
    <row r="2014" spans="1:2" ht="13.5">
      <c r="A2014" s="1" t="s">
        <v>3532</v>
      </c>
      <c r="B2014" t="s">
        <v>3534</v>
      </c>
    </row>
    <row r="2015" spans="1:2" ht="13.5">
      <c r="A2015" s="1" t="s">
        <v>3532</v>
      </c>
      <c r="B2015" t="s">
        <v>3536</v>
      </c>
    </row>
    <row r="2016" spans="1:2" ht="13.5">
      <c r="A2016" s="1" t="s">
        <v>3532</v>
      </c>
      <c r="B2016" t="s">
        <v>3537</v>
      </c>
    </row>
    <row r="2017" spans="1:2" ht="13.5">
      <c r="A2017" s="1" t="s">
        <v>3532</v>
      </c>
      <c r="B2017" t="s">
        <v>3538</v>
      </c>
    </row>
    <row r="2018" spans="1:2" ht="13.5" customHeight="1">
      <c r="A2018" s="1" t="s">
        <v>3532</v>
      </c>
      <c r="B2018" t="s">
        <v>3539</v>
      </c>
    </row>
    <row r="2019" spans="1:2" ht="13.5">
      <c r="A2019" s="1" t="s">
        <v>3532</v>
      </c>
      <c r="B2019" t="s">
        <v>3540</v>
      </c>
    </row>
    <row r="2020" spans="1:2" ht="13.5">
      <c r="A2020" s="1" t="s">
        <v>3532</v>
      </c>
      <c r="B2020" t="s">
        <v>3541</v>
      </c>
    </row>
    <row r="2021" spans="1:2" ht="12.75">
      <c r="A2021" t="s">
        <v>3542</v>
      </c>
      <c r="B2021" t="s">
        <v>3542</v>
      </c>
    </row>
    <row r="2022" spans="1:2" ht="12.75">
      <c r="A2022" t="s">
        <v>3542</v>
      </c>
      <c r="B2022" t="s">
        <v>3547</v>
      </c>
    </row>
    <row r="2023" spans="1:2" ht="12.75">
      <c r="A2023" t="s">
        <v>3542</v>
      </c>
      <c r="B2023" t="s">
        <v>3543</v>
      </c>
    </row>
    <row r="2024" spans="1:2" ht="12.75">
      <c r="A2024" t="s">
        <v>3542</v>
      </c>
      <c r="B2024" t="s">
        <v>3544</v>
      </c>
    </row>
    <row r="2025" spans="1:2" ht="12.75">
      <c r="A2025" t="s">
        <v>3542</v>
      </c>
      <c r="B2025" t="s">
        <v>3545</v>
      </c>
    </row>
    <row r="2026" spans="1:2" ht="12.75">
      <c r="A2026" t="s">
        <v>3542</v>
      </c>
      <c r="B2026" t="s">
        <v>3546</v>
      </c>
    </row>
    <row r="2027" spans="1:2" ht="12.75">
      <c r="A2027" t="s">
        <v>3548</v>
      </c>
      <c r="B2027" t="s">
        <v>3548</v>
      </c>
    </row>
    <row r="2028" spans="1:2" ht="12.75">
      <c r="A2028" t="s">
        <v>3548</v>
      </c>
      <c r="B2028" t="s">
        <v>3549</v>
      </c>
    </row>
    <row r="2029" spans="1:2" ht="12.75">
      <c r="A2029" t="s">
        <v>3548</v>
      </c>
      <c r="B2029" t="s">
        <v>3550</v>
      </c>
    </row>
    <row r="2030" spans="1:2" ht="12.75">
      <c r="A2030" t="s">
        <v>3548</v>
      </c>
      <c r="B2030" t="s">
        <v>3551</v>
      </c>
    </row>
    <row r="2031" spans="1:2" ht="12.75">
      <c r="A2031" t="s">
        <v>3548</v>
      </c>
      <c r="B2031" t="s">
        <v>3552</v>
      </c>
    </row>
    <row r="2032" spans="1:2" ht="12.75">
      <c r="A2032" t="s">
        <v>3548</v>
      </c>
      <c r="B2032" t="s">
        <v>3553</v>
      </c>
    </row>
    <row r="2033" spans="1:2" ht="12.75">
      <c r="A2033" t="s">
        <v>3548</v>
      </c>
      <c r="B2033" t="s">
        <v>3554</v>
      </c>
    </row>
    <row r="2034" spans="1:2" ht="12.75">
      <c r="A2034" t="s">
        <v>3548</v>
      </c>
      <c r="B2034" t="s">
        <v>3555</v>
      </c>
    </row>
    <row r="2035" spans="1:2" ht="12.75">
      <c r="A2035" t="s">
        <v>3548</v>
      </c>
      <c r="B2035" t="s">
        <v>3556</v>
      </c>
    </row>
    <row r="2036" spans="1:2" ht="12.75">
      <c r="A2036" t="s">
        <v>3548</v>
      </c>
      <c r="B2036" t="s">
        <v>3557</v>
      </c>
    </row>
    <row r="2037" spans="1:2" ht="12.75">
      <c r="A2037" t="s">
        <v>3558</v>
      </c>
      <c r="B2037" t="s">
        <v>3558</v>
      </c>
    </row>
    <row r="2038" spans="1:2" ht="12.75">
      <c r="A2038" t="s">
        <v>3558</v>
      </c>
      <c r="B2038" t="s">
        <v>3559</v>
      </c>
    </row>
    <row r="2039" spans="1:2" ht="12.75">
      <c r="A2039" t="s">
        <v>3558</v>
      </c>
      <c r="B2039" t="s">
        <v>3560</v>
      </c>
    </row>
    <row r="2040" spans="1:2" ht="12.75">
      <c r="A2040" t="s">
        <v>3558</v>
      </c>
      <c r="B2040" t="s">
        <v>3561</v>
      </c>
    </row>
    <row r="2041" spans="1:2" ht="12.75">
      <c r="A2041" t="s">
        <v>3558</v>
      </c>
      <c r="B2041" t="s">
        <v>3562</v>
      </c>
    </row>
    <row r="2042" spans="1:2" ht="12.75">
      <c r="A2042" t="s">
        <v>3558</v>
      </c>
      <c r="B2042" t="s">
        <v>3563</v>
      </c>
    </row>
    <row r="2043" spans="1:2" ht="12.75">
      <c r="A2043" t="s">
        <v>3558</v>
      </c>
      <c r="B2043" t="s">
        <v>3564</v>
      </c>
    </row>
    <row r="2044" spans="1:2" ht="12.75">
      <c r="A2044" t="s">
        <v>3558</v>
      </c>
      <c r="B2044" t="s">
        <v>3565</v>
      </c>
    </row>
    <row r="2045" spans="1:2" ht="12.75">
      <c r="A2045" t="s">
        <v>3558</v>
      </c>
      <c r="B2045" t="s">
        <v>3569</v>
      </c>
    </row>
    <row r="2046" spans="1:2" ht="12.75">
      <c r="A2046" t="s">
        <v>3558</v>
      </c>
      <c r="B2046" t="s">
        <v>3566</v>
      </c>
    </row>
    <row r="2047" spans="1:2" ht="12.75">
      <c r="A2047" t="s">
        <v>3558</v>
      </c>
      <c r="B2047" t="s">
        <v>3567</v>
      </c>
    </row>
    <row r="2048" spans="1:2" ht="12.75">
      <c r="A2048" t="s">
        <v>3558</v>
      </c>
      <c r="B2048" t="s">
        <v>3568</v>
      </c>
    </row>
    <row r="2049" spans="1:2" ht="12.75">
      <c r="A2049" t="s">
        <v>3570</v>
      </c>
      <c r="B2049" t="s">
        <v>3570</v>
      </c>
    </row>
    <row r="2050" spans="1:2" ht="12.75">
      <c r="A2050" t="s">
        <v>3570</v>
      </c>
      <c r="B2050" t="s">
        <v>3571</v>
      </c>
    </row>
    <row r="2051" spans="1:2" ht="12.75">
      <c r="A2051" t="s">
        <v>3570</v>
      </c>
      <c r="B2051" t="s">
        <v>3572</v>
      </c>
    </row>
    <row r="2052" spans="1:2" ht="12.75">
      <c r="A2052" t="s">
        <v>3570</v>
      </c>
      <c r="B2052" t="s">
        <v>3573</v>
      </c>
    </row>
    <row r="2053" spans="1:2" ht="12.75">
      <c r="A2053" t="s">
        <v>3570</v>
      </c>
      <c r="B2053" t="s">
        <v>3574</v>
      </c>
    </row>
    <row r="2054" spans="1:2" ht="12.75">
      <c r="A2054" t="s">
        <v>3570</v>
      </c>
      <c r="B2054" t="s">
        <v>3575</v>
      </c>
    </row>
    <row r="2055" spans="1:2" ht="12.75">
      <c r="A2055" t="s">
        <v>3570</v>
      </c>
      <c r="B2055" t="s">
        <v>3576</v>
      </c>
    </row>
    <row r="2056" spans="1:2" ht="12.75">
      <c r="A2056" t="s">
        <v>3570</v>
      </c>
      <c r="B2056" t="s">
        <v>3577</v>
      </c>
    </row>
    <row r="2057" spans="1:2" ht="12.75">
      <c r="A2057" t="s">
        <v>3570</v>
      </c>
      <c r="B2057" t="s">
        <v>3578</v>
      </c>
    </row>
    <row r="2058" spans="1:2" ht="12.75">
      <c r="A2058" t="s">
        <v>3570</v>
      </c>
      <c r="B2058" t="s">
        <v>3579</v>
      </c>
    </row>
    <row r="2059" spans="1:2" ht="12.75">
      <c r="A2059" t="s">
        <v>3570</v>
      </c>
      <c r="B2059" t="s">
        <v>3580</v>
      </c>
    </row>
    <row r="2060" spans="1:2" ht="12.75">
      <c r="A2060" t="s">
        <v>194</v>
      </c>
      <c r="B2060" t="s">
        <v>194</v>
      </c>
    </row>
    <row r="2061" spans="1:2" ht="12.75">
      <c r="A2061" t="s">
        <v>194</v>
      </c>
      <c r="B2061" t="s">
        <v>3581</v>
      </c>
    </row>
    <row r="2062" spans="1:2" ht="12.75">
      <c r="A2062" t="s">
        <v>194</v>
      </c>
      <c r="B2062" t="s">
        <v>3582</v>
      </c>
    </row>
    <row r="2063" spans="1:2" ht="12.75">
      <c r="A2063" t="s">
        <v>194</v>
      </c>
      <c r="B2063" t="s">
        <v>3583</v>
      </c>
    </row>
    <row r="2064" spans="1:2" ht="12.75">
      <c r="A2064" t="s">
        <v>194</v>
      </c>
      <c r="B2064" t="s">
        <v>3584</v>
      </c>
    </row>
    <row r="2065" spans="1:2" ht="12.75">
      <c r="A2065" t="s">
        <v>194</v>
      </c>
      <c r="B2065" t="s">
        <v>3585</v>
      </c>
    </row>
    <row r="2066" spans="1:2" ht="12.75">
      <c r="A2066" t="s">
        <v>194</v>
      </c>
      <c r="B2066" t="s">
        <v>3586</v>
      </c>
    </row>
    <row r="2067" spans="1:2" ht="12.75">
      <c r="A2067" t="s">
        <v>194</v>
      </c>
      <c r="B2067" t="s">
        <v>3587</v>
      </c>
    </row>
    <row r="2068" spans="1:2" ht="12.75">
      <c r="A2068" t="s">
        <v>194</v>
      </c>
      <c r="B2068" t="s">
        <v>3588</v>
      </c>
    </row>
    <row r="2069" spans="1:2" ht="12.75">
      <c r="A2069" t="s">
        <v>194</v>
      </c>
      <c r="B2069" t="s">
        <v>3589</v>
      </c>
    </row>
    <row r="2070" spans="1:2" ht="12.75">
      <c r="A2070" t="s">
        <v>194</v>
      </c>
      <c r="B2070" t="s">
        <v>3590</v>
      </c>
    </row>
    <row r="2071" spans="1:2" ht="12.75">
      <c r="A2071" t="s">
        <v>3591</v>
      </c>
      <c r="B2071" t="s">
        <v>3591</v>
      </c>
    </row>
    <row r="2072" spans="1:2" ht="12.75">
      <c r="A2072" t="s">
        <v>3591</v>
      </c>
      <c r="B2072" t="s">
        <v>3592</v>
      </c>
    </row>
    <row r="2073" spans="1:2" ht="12.75">
      <c r="A2073" t="s">
        <v>3591</v>
      </c>
      <c r="B2073" t="s">
        <v>3593</v>
      </c>
    </row>
    <row r="2074" spans="1:2" ht="12.75">
      <c r="A2074" t="s">
        <v>3591</v>
      </c>
      <c r="B2074" t="s">
        <v>3594</v>
      </c>
    </row>
    <row r="2075" spans="1:2" ht="12.75">
      <c r="A2075" t="s">
        <v>3591</v>
      </c>
      <c r="B2075" t="s">
        <v>3595</v>
      </c>
    </row>
    <row r="2076" spans="1:2" ht="12.75">
      <c r="A2076" t="s">
        <v>3591</v>
      </c>
      <c r="B2076" t="s">
        <v>3596</v>
      </c>
    </row>
    <row r="2077" spans="1:2" ht="12.75">
      <c r="A2077" t="s">
        <v>3591</v>
      </c>
      <c r="B2077" t="s">
        <v>3597</v>
      </c>
    </row>
    <row r="2078" spans="1:2" ht="12.75">
      <c r="A2078" t="s">
        <v>3598</v>
      </c>
      <c r="B2078" t="s">
        <v>3598</v>
      </c>
    </row>
    <row r="2079" spans="1:2" ht="12.75">
      <c r="A2079" t="s">
        <v>3598</v>
      </c>
      <c r="B2079" t="s">
        <v>3599</v>
      </c>
    </row>
    <row r="2080" spans="1:2" ht="12.75">
      <c r="A2080" t="s">
        <v>3598</v>
      </c>
      <c r="B2080" t="s">
        <v>3600</v>
      </c>
    </row>
    <row r="2081" spans="1:2" ht="12.75">
      <c r="A2081" t="s">
        <v>3598</v>
      </c>
      <c r="B2081" t="s">
        <v>3601</v>
      </c>
    </row>
    <row r="2082" spans="1:2" ht="12.75">
      <c r="A2082" t="s">
        <v>3598</v>
      </c>
      <c r="B2082" t="s">
        <v>3602</v>
      </c>
    </row>
    <row r="2083" spans="1:2" ht="12.75">
      <c r="A2083" t="s">
        <v>3598</v>
      </c>
      <c r="B2083" t="s">
        <v>3603</v>
      </c>
    </row>
    <row r="2084" spans="1:2" ht="12.75">
      <c r="A2084" t="s">
        <v>3598</v>
      </c>
      <c r="B2084" t="s">
        <v>3604</v>
      </c>
    </row>
    <row r="2085" spans="1:2" ht="12.75">
      <c r="A2085" t="s">
        <v>3598</v>
      </c>
      <c r="B2085" t="s">
        <v>3605</v>
      </c>
    </row>
    <row r="2086" spans="1:2" ht="12.75">
      <c r="A2086" t="s">
        <v>3598</v>
      </c>
      <c r="B2086" t="s">
        <v>3606</v>
      </c>
    </row>
    <row r="2087" spans="1:2" ht="12.75">
      <c r="A2087" t="s">
        <v>3598</v>
      </c>
      <c r="B2087" t="s">
        <v>3607</v>
      </c>
    </row>
    <row r="2088" spans="1:2" ht="12.75">
      <c r="A2088" t="s">
        <v>3608</v>
      </c>
      <c r="B2088" t="s">
        <v>3608</v>
      </c>
    </row>
    <row r="2089" spans="1:2" ht="12.75">
      <c r="A2089" t="s">
        <v>3608</v>
      </c>
      <c r="B2089" t="s">
        <v>3609</v>
      </c>
    </row>
    <row r="2090" spans="1:2" ht="12.75">
      <c r="A2090" t="s">
        <v>3608</v>
      </c>
      <c r="B2090" s="87" t="s">
        <v>3610</v>
      </c>
    </row>
    <row r="2091" spans="1:2" ht="12.75">
      <c r="A2091" t="s">
        <v>3608</v>
      </c>
      <c r="B2091" t="s">
        <v>3611</v>
      </c>
    </row>
    <row r="2092" spans="1:2" ht="12.75">
      <c r="A2092" t="s">
        <v>3608</v>
      </c>
      <c r="B2092" t="s">
        <v>3612</v>
      </c>
    </row>
    <row r="2093" spans="1:2" ht="12.75">
      <c r="A2093" t="s">
        <v>3608</v>
      </c>
      <c r="B2093" t="s">
        <v>3613</v>
      </c>
    </row>
    <row r="2094" spans="1:2" ht="12.75">
      <c r="A2094" t="s">
        <v>3608</v>
      </c>
      <c r="B2094" t="s">
        <v>3614</v>
      </c>
    </row>
    <row r="2095" spans="1:2" ht="12.75">
      <c r="A2095" t="s">
        <v>3608</v>
      </c>
      <c r="B2095" t="s">
        <v>3615</v>
      </c>
    </row>
    <row r="2096" spans="1:2" ht="12.75">
      <c r="A2096" t="s">
        <v>3616</v>
      </c>
      <c r="B2096" t="s">
        <v>3616</v>
      </c>
    </row>
    <row r="2097" spans="1:2" ht="12.75">
      <c r="A2097" t="s">
        <v>3616</v>
      </c>
      <c r="B2097" t="s">
        <v>3617</v>
      </c>
    </row>
    <row r="2098" spans="1:2" ht="12.75">
      <c r="A2098" t="s">
        <v>3616</v>
      </c>
      <c r="B2098" t="s">
        <v>3618</v>
      </c>
    </row>
    <row r="2099" spans="1:2" ht="12.75">
      <c r="A2099" t="s">
        <v>3616</v>
      </c>
      <c r="B2099" t="s">
        <v>3619</v>
      </c>
    </row>
    <row r="2100" spans="1:2" ht="12.75">
      <c r="A2100" t="s">
        <v>3616</v>
      </c>
      <c r="B2100" t="s">
        <v>3620</v>
      </c>
    </row>
    <row r="2101" spans="1:2" ht="12.75">
      <c r="A2101" t="s">
        <v>3616</v>
      </c>
      <c r="B2101" t="s">
        <v>3621</v>
      </c>
    </row>
    <row r="2102" spans="1:2" ht="12.75">
      <c r="A2102" t="s">
        <v>3616</v>
      </c>
      <c r="B2102" t="s">
        <v>3622</v>
      </c>
    </row>
    <row r="2103" spans="1:2" ht="12.75">
      <c r="A2103" t="s">
        <v>3616</v>
      </c>
      <c r="B2103" t="s">
        <v>3623</v>
      </c>
    </row>
    <row r="2104" spans="1:2" ht="12.75">
      <c r="A2104" t="s">
        <v>3616</v>
      </c>
      <c r="B2104" t="s">
        <v>3624</v>
      </c>
    </row>
    <row r="2105" spans="1:2" ht="12.75">
      <c r="A2105" t="s">
        <v>3616</v>
      </c>
      <c r="B2105" t="s">
        <v>3625</v>
      </c>
    </row>
    <row r="2106" spans="1:2" ht="12.75">
      <c r="A2106" t="s">
        <v>3626</v>
      </c>
      <c r="B2106" t="s">
        <v>3626</v>
      </c>
    </row>
    <row r="2107" spans="1:2" ht="12.75">
      <c r="A2107" t="s">
        <v>3626</v>
      </c>
      <c r="B2107" t="s">
        <v>3627</v>
      </c>
    </row>
    <row r="2108" spans="1:2" ht="12.75">
      <c r="A2108" t="s">
        <v>3626</v>
      </c>
      <c r="B2108" t="s">
        <v>3628</v>
      </c>
    </row>
    <row r="2109" spans="1:2" ht="12.75">
      <c r="A2109" t="s">
        <v>3626</v>
      </c>
      <c r="B2109" t="s">
        <v>3629</v>
      </c>
    </row>
    <row r="2110" spans="1:2" ht="12.75">
      <c r="A2110" t="s">
        <v>3626</v>
      </c>
      <c r="B2110" t="s">
        <v>3630</v>
      </c>
    </row>
    <row r="2111" spans="1:2" ht="12.75">
      <c r="A2111" t="s">
        <v>3626</v>
      </c>
      <c r="B2111" t="s">
        <v>3631</v>
      </c>
    </row>
    <row r="2112" spans="1:2" ht="12.75">
      <c r="A2112" t="s">
        <v>3626</v>
      </c>
      <c r="B2112" t="s">
        <v>3632</v>
      </c>
    </row>
    <row r="2113" spans="1:2" ht="12.75">
      <c r="A2113" t="s">
        <v>3633</v>
      </c>
      <c r="B2113" t="s">
        <v>3633</v>
      </c>
    </row>
    <row r="2114" spans="1:2" ht="12.75">
      <c r="A2114" t="s">
        <v>3633</v>
      </c>
      <c r="B2114" t="s">
        <v>3634</v>
      </c>
    </row>
    <row r="2115" spans="1:2" ht="12.75">
      <c r="A2115" t="s">
        <v>3633</v>
      </c>
      <c r="B2115" t="s">
        <v>3635</v>
      </c>
    </row>
    <row r="2116" spans="1:2" ht="12.75">
      <c r="A2116" t="s">
        <v>3633</v>
      </c>
      <c r="B2116" t="s">
        <v>3636</v>
      </c>
    </row>
    <row r="2117" spans="1:2" ht="12.75">
      <c r="A2117" t="s">
        <v>3633</v>
      </c>
      <c r="B2117" t="s">
        <v>3637</v>
      </c>
    </row>
    <row r="2118" spans="1:2" ht="12.75">
      <c r="A2118" t="s">
        <v>3633</v>
      </c>
      <c r="B2118" t="s">
        <v>3638</v>
      </c>
    </row>
    <row r="2119" spans="1:2" ht="12.75">
      <c r="A2119" t="s">
        <v>3633</v>
      </c>
      <c r="B2119" t="s">
        <v>3639</v>
      </c>
    </row>
    <row r="2120" spans="1:2" ht="12.75">
      <c r="A2120" t="s">
        <v>3633</v>
      </c>
      <c r="B2120" t="s">
        <v>3640</v>
      </c>
    </row>
    <row r="2121" spans="1:2" ht="12.75">
      <c r="A2121" t="s">
        <v>3633</v>
      </c>
      <c r="B2121" t="s">
        <v>3641</v>
      </c>
    </row>
    <row r="2122" spans="1:2" ht="12.75">
      <c r="A2122" t="s">
        <v>3633</v>
      </c>
      <c r="B2122" t="s">
        <v>3642</v>
      </c>
    </row>
    <row r="2123" spans="1:2" ht="12.75">
      <c r="A2123" t="s">
        <v>202</v>
      </c>
      <c r="B2123" t="s">
        <v>202</v>
      </c>
    </row>
    <row r="2124" spans="1:2" ht="12.75">
      <c r="A2124" t="s">
        <v>202</v>
      </c>
      <c r="B2124" t="s">
        <v>3643</v>
      </c>
    </row>
    <row r="2125" spans="1:2" ht="12.75">
      <c r="A2125" t="s">
        <v>202</v>
      </c>
      <c r="B2125" t="s">
        <v>3644</v>
      </c>
    </row>
    <row r="2126" spans="1:2" ht="12.75">
      <c r="A2126" t="s">
        <v>202</v>
      </c>
      <c r="B2126" t="s">
        <v>3645</v>
      </c>
    </row>
    <row r="2127" spans="1:2" ht="12.75">
      <c r="A2127" t="s">
        <v>202</v>
      </c>
      <c r="B2127" t="s">
        <v>3646</v>
      </c>
    </row>
    <row r="2128" spans="1:2" ht="12.75">
      <c r="A2128" t="s">
        <v>202</v>
      </c>
      <c r="B2128" t="s">
        <v>3647</v>
      </c>
    </row>
    <row r="2129" spans="1:2" ht="12.75">
      <c r="A2129" t="s">
        <v>202</v>
      </c>
      <c r="B2129" t="s">
        <v>3648</v>
      </c>
    </row>
    <row r="2130" spans="1:2" ht="12.75">
      <c r="A2130" t="s">
        <v>202</v>
      </c>
      <c r="B2130" t="s">
        <v>3649</v>
      </c>
    </row>
    <row r="2131" spans="1:2" ht="12.75">
      <c r="A2131" t="s">
        <v>202</v>
      </c>
      <c r="B2131" t="s">
        <v>3650</v>
      </c>
    </row>
    <row r="2132" spans="1:2" ht="12.75">
      <c r="A2132" t="s">
        <v>3651</v>
      </c>
      <c r="B2132" t="s">
        <v>3651</v>
      </c>
    </row>
    <row r="2133" spans="1:2" ht="12.75">
      <c r="A2133" t="s">
        <v>3651</v>
      </c>
      <c r="B2133" t="s">
        <v>3652</v>
      </c>
    </row>
    <row r="2134" spans="1:2" ht="12.75">
      <c r="A2134" t="s">
        <v>3651</v>
      </c>
      <c r="B2134" t="s">
        <v>3653</v>
      </c>
    </row>
    <row r="2135" spans="1:2" ht="12.75">
      <c r="A2135" t="s">
        <v>3651</v>
      </c>
      <c r="B2135" t="s">
        <v>3654</v>
      </c>
    </row>
    <row r="2136" spans="1:2" ht="12.75">
      <c r="A2136" t="s">
        <v>3651</v>
      </c>
      <c r="B2136" t="s">
        <v>3655</v>
      </c>
    </row>
    <row r="2137" spans="1:2" ht="12.75">
      <c r="A2137" t="s">
        <v>3651</v>
      </c>
      <c r="B2137" t="s">
        <v>3656</v>
      </c>
    </row>
    <row r="2138" spans="1:2" ht="12.75">
      <c r="A2138" t="s">
        <v>3651</v>
      </c>
      <c r="B2138" t="s">
        <v>3657</v>
      </c>
    </row>
    <row r="2139" spans="1:2" ht="12.75">
      <c r="A2139" t="s">
        <v>3651</v>
      </c>
      <c r="B2139" t="s">
        <v>3658</v>
      </c>
    </row>
    <row r="2140" spans="1:2" ht="12.75">
      <c r="A2140" t="s">
        <v>3651</v>
      </c>
      <c r="B2140" s="87" t="s">
        <v>3659</v>
      </c>
    </row>
    <row r="2141" spans="1:2" ht="12.75">
      <c r="A2141" t="s">
        <v>3651</v>
      </c>
      <c r="B2141" t="s">
        <v>3660</v>
      </c>
    </row>
    <row r="2142" spans="1:2" ht="12.75">
      <c r="A2142" t="s">
        <v>3651</v>
      </c>
      <c r="B2142" t="s">
        <v>3661</v>
      </c>
    </row>
    <row r="2143" spans="1:2" ht="12.75">
      <c r="A2143" t="s">
        <v>3662</v>
      </c>
      <c r="B2143" t="s">
        <v>3662</v>
      </c>
    </row>
    <row r="2144" spans="1:2" ht="12.75">
      <c r="A2144" t="s">
        <v>3662</v>
      </c>
      <c r="B2144" t="s">
        <v>3663</v>
      </c>
    </row>
    <row r="2145" spans="1:2" ht="12.75">
      <c r="A2145" t="s">
        <v>3662</v>
      </c>
      <c r="B2145" t="s">
        <v>3664</v>
      </c>
    </row>
    <row r="2146" spans="1:2" ht="12.75">
      <c r="A2146" t="s">
        <v>3662</v>
      </c>
      <c r="B2146" t="s">
        <v>3665</v>
      </c>
    </row>
    <row r="2147" spans="1:2" ht="12.75">
      <c r="A2147" t="s">
        <v>3662</v>
      </c>
      <c r="B2147" t="s">
        <v>3666</v>
      </c>
    </row>
    <row r="2148" spans="1:2" ht="12.75">
      <c r="A2148" t="s">
        <v>3662</v>
      </c>
      <c r="B2148" t="s">
        <v>3667</v>
      </c>
    </row>
    <row r="2149" spans="1:2" ht="12.75">
      <c r="A2149" t="s">
        <v>3662</v>
      </c>
      <c r="B2149" t="s">
        <v>3668</v>
      </c>
    </row>
    <row r="2150" spans="1:2" ht="12.75">
      <c r="A2150" t="s">
        <v>3662</v>
      </c>
      <c r="B2150" t="s">
        <v>3669</v>
      </c>
    </row>
    <row r="2151" spans="1:2" ht="12.75">
      <c r="A2151" t="s">
        <v>3662</v>
      </c>
      <c r="B2151" t="s">
        <v>3670</v>
      </c>
    </row>
    <row r="2152" spans="1:2" ht="12.75" customHeight="1">
      <c r="A2152" t="s">
        <v>3662</v>
      </c>
      <c r="B2152" t="s">
        <v>3671</v>
      </c>
    </row>
    <row r="2153" spans="1:2" ht="12.75" customHeight="1">
      <c r="A2153" t="s">
        <v>3672</v>
      </c>
      <c r="B2153" t="s">
        <v>3672</v>
      </c>
    </row>
    <row r="2154" spans="1:2" ht="12.75">
      <c r="A2154" t="s">
        <v>3672</v>
      </c>
      <c r="B2154" t="s">
        <v>3673</v>
      </c>
    </row>
    <row r="2155" spans="1:2" ht="12.75">
      <c r="A2155" t="s">
        <v>3672</v>
      </c>
      <c r="B2155" s="87" t="s">
        <v>3674</v>
      </c>
    </row>
    <row r="2156" spans="1:2" ht="12.75">
      <c r="A2156" t="s">
        <v>3672</v>
      </c>
      <c r="B2156" t="s">
        <v>3675</v>
      </c>
    </row>
    <row r="2157" spans="1:2" ht="12.75">
      <c r="A2157" t="s">
        <v>3672</v>
      </c>
      <c r="B2157" s="87" t="s">
        <v>3676</v>
      </c>
    </row>
    <row r="2158" spans="1:2" ht="12.75">
      <c r="A2158" t="s">
        <v>3672</v>
      </c>
      <c r="B2158" s="87" t="s">
        <v>3677</v>
      </c>
    </row>
    <row r="2159" spans="1:2" ht="12.75">
      <c r="A2159" t="s">
        <v>3672</v>
      </c>
      <c r="B2159" t="s">
        <v>3678</v>
      </c>
    </row>
    <row r="2160" spans="1:2" ht="12.75">
      <c r="A2160" t="s">
        <v>3672</v>
      </c>
      <c r="B2160" t="s">
        <v>3679</v>
      </c>
    </row>
    <row r="2161" spans="1:2" ht="12.75">
      <c r="A2161" t="s">
        <v>3672</v>
      </c>
      <c r="B2161" t="s">
        <v>3680</v>
      </c>
    </row>
    <row r="2162" spans="1:2" ht="12.75">
      <c r="A2162" t="s">
        <v>3672</v>
      </c>
      <c r="B2162" t="s">
        <v>3681</v>
      </c>
    </row>
    <row r="2163" spans="1:2" ht="12.75">
      <c r="A2163" t="s">
        <v>3672</v>
      </c>
      <c r="B2163" t="s">
        <v>3682</v>
      </c>
    </row>
    <row r="2164" spans="1:2" ht="12.75">
      <c r="A2164" t="s">
        <v>3672</v>
      </c>
      <c r="B2164" s="87" t="s">
        <v>3683</v>
      </c>
    </row>
    <row r="2165" spans="1:2" ht="12.75">
      <c r="A2165" t="s">
        <v>3672</v>
      </c>
      <c r="B2165" t="s">
        <v>3684</v>
      </c>
    </row>
    <row r="2166" spans="1:2" ht="12.75">
      <c r="A2166" t="s">
        <v>3672</v>
      </c>
      <c r="B2166" t="s">
        <v>3685</v>
      </c>
    </row>
    <row r="2167" spans="1:2" ht="12.75">
      <c r="A2167" t="s">
        <v>3672</v>
      </c>
      <c r="B2167" t="s">
        <v>3686</v>
      </c>
    </row>
    <row r="2168" spans="1:2" ht="12.75">
      <c r="A2168" t="s">
        <v>3672</v>
      </c>
      <c r="B2168" t="s">
        <v>3687</v>
      </c>
    </row>
    <row r="2169" spans="1:2" ht="12.75">
      <c r="A2169" t="s">
        <v>3672</v>
      </c>
      <c r="B2169" t="s">
        <v>3688</v>
      </c>
    </row>
    <row r="2170" spans="1:2" ht="12.75">
      <c r="A2170" t="s">
        <v>3672</v>
      </c>
      <c r="B2170" t="s">
        <v>3689</v>
      </c>
    </row>
    <row r="2171" spans="1:2" ht="12.75">
      <c r="A2171" t="s">
        <v>3672</v>
      </c>
      <c r="B2171" t="s">
        <v>3690</v>
      </c>
    </row>
    <row r="2172" spans="1:2" ht="12.75">
      <c r="A2172" t="s">
        <v>3672</v>
      </c>
      <c r="B2172" t="s">
        <v>3691</v>
      </c>
    </row>
    <row r="2173" spans="1:2" ht="12.75">
      <c r="A2173" t="s">
        <v>3672</v>
      </c>
      <c r="B2173" t="s">
        <v>3692</v>
      </c>
    </row>
    <row r="2174" spans="1:2" ht="12.75">
      <c r="A2174" t="s">
        <v>3672</v>
      </c>
      <c r="B2174" t="s">
        <v>3693</v>
      </c>
    </row>
    <row r="2175" spans="1:2" ht="12.75">
      <c r="A2175" t="s">
        <v>3672</v>
      </c>
      <c r="B2175" t="s">
        <v>3694</v>
      </c>
    </row>
    <row r="2176" spans="1:2" ht="12.75">
      <c r="A2176" t="s">
        <v>3695</v>
      </c>
      <c r="B2176" t="s">
        <v>3695</v>
      </c>
    </row>
    <row r="2177" spans="1:2" ht="12.75">
      <c r="A2177" t="s">
        <v>3695</v>
      </c>
      <c r="B2177" t="s">
        <v>3696</v>
      </c>
    </row>
    <row r="2178" spans="1:2" ht="12.75">
      <c r="A2178" t="s">
        <v>3695</v>
      </c>
      <c r="B2178" t="s">
        <v>3697</v>
      </c>
    </row>
    <row r="2179" spans="1:2" ht="12.75">
      <c r="A2179" t="s">
        <v>3695</v>
      </c>
      <c r="B2179" t="s">
        <v>3698</v>
      </c>
    </row>
    <row r="2180" spans="1:2" ht="12.75">
      <c r="A2180" t="s">
        <v>3695</v>
      </c>
      <c r="B2180" t="s">
        <v>3699</v>
      </c>
    </row>
    <row r="2181" spans="1:2" ht="12.75">
      <c r="A2181" t="s">
        <v>3695</v>
      </c>
      <c r="B2181" t="s">
        <v>3700</v>
      </c>
    </row>
    <row r="2182" spans="1:2" ht="12.75">
      <c r="A2182" t="s">
        <v>3695</v>
      </c>
      <c r="B2182" t="s">
        <v>3701</v>
      </c>
    </row>
    <row r="2183" spans="1:2" ht="12.75">
      <c r="A2183" t="s">
        <v>3695</v>
      </c>
      <c r="B2183" t="s">
        <v>3702</v>
      </c>
    </row>
    <row r="2184" spans="1:2" ht="12.75">
      <c r="A2184" t="s">
        <v>3695</v>
      </c>
      <c r="B2184" t="s">
        <v>3703</v>
      </c>
    </row>
    <row r="2185" spans="1:2" ht="12.75">
      <c r="A2185" t="s">
        <v>3695</v>
      </c>
      <c r="B2185" t="s">
        <v>3704</v>
      </c>
    </row>
    <row r="2186" spans="1:2" ht="12.75">
      <c r="A2186" t="s">
        <v>3695</v>
      </c>
      <c r="B2186" t="s">
        <v>3705</v>
      </c>
    </row>
    <row r="2187" spans="1:2" ht="12.75">
      <c r="A2187" t="s">
        <v>205</v>
      </c>
      <c r="B2187" t="s">
        <v>205</v>
      </c>
    </row>
    <row r="2188" spans="1:2" ht="12.75">
      <c r="A2188" t="s">
        <v>205</v>
      </c>
      <c r="B2188" t="s">
        <v>3706</v>
      </c>
    </row>
    <row r="2189" spans="1:2" ht="12.75">
      <c r="A2189" t="s">
        <v>205</v>
      </c>
      <c r="B2189" t="s">
        <v>3707</v>
      </c>
    </row>
    <row r="2190" spans="1:2" ht="12.75">
      <c r="A2190" t="s">
        <v>205</v>
      </c>
      <c r="B2190" t="s">
        <v>3708</v>
      </c>
    </row>
    <row r="2191" spans="1:2" ht="12.75">
      <c r="A2191" t="s">
        <v>205</v>
      </c>
      <c r="B2191" t="s">
        <v>3709</v>
      </c>
    </row>
    <row r="2192" spans="1:2" ht="12.75" customHeight="1">
      <c r="A2192" t="s">
        <v>205</v>
      </c>
      <c r="B2192" t="s">
        <v>3710</v>
      </c>
    </row>
    <row r="2193" spans="1:2" ht="12.75">
      <c r="A2193" t="s">
        <v>205</v>
      </c>
      <c r="B2193" t="s">
        <v>3711</v>
      </c>
    </row>
    <row r="2194" spans="1:2" ht="12.75">
      <c r="A2194" t="s">
        <v>205</v>
      </c>
      <c r="B2194" t="s">
        <v>3712</v>
      </c>
    </row>
    <row r="2195" spans="1:2" ht="12.75">
      <c r="A2195" t="s">
        <v>3713</v>
      </c>
      <c r="B2195" t="s">
        <v>3713</v>
      </c>
    </row>
    <row r="2196" spans="1:2" ht="12.75">
      <c r="A2196" t="s">
        <v>3713</v>
      </c>
      <c r="B2196" t="s">
        <v>3714</v>
      </c>
    </row>
    <row r="2197" spans="1:2" ht="12.75">
      <c r="A2197" t="s">
        <v>3713</v>
      </c>
      <c r="B2197" t="s">
        <v>3715</v>
      </c>
    </row>
    <row r="2198" spans="1:2" ht="12.75">
      <c r="A2198" t="s">
        <v>3713</v>
      </c>
      <c r="B2198" t="s">
        <v>3716</v>
      </c>
    </row>
    <row r="2199" spans="1:2" ht="12.75">
      <c r="A2199" t="s">
        <v>3713</v>
      </c>
      <c r="B2199" t="s">
        <v>3717</v>
      </c>
    </row>
    <row r="2200" spans="1:2" ht="12.75">
      <c r="A2200" t="s">
        <v>3713</v>
      </c>
      <c r="B2200" t="s">
        <v>3727</v>
      </c>
    </row>
    <row r="2201" spans="1:2" ht="12.75">
      <c r="A2201" t="s">
        <v>3713</v>
      </c>
      <c r="B2201" t="s">
        <v>3718</v>
      </c>
    </row>
    <row r="2202" spans="1:2" ht="12.75">
      <c r="A2202" t="s">
        <v>3713</v>
      </c>
      <c r="B2202" t="s">
        <v>3719</v>
      </c>
    </row>
    <row r="2203" spans="1:2" ht="12.75">
      <c r="A2203" t="s">
        <v>3713</v>
      </c>
      <c r="B2203" t="s">
        <v>3720</v>
      </c>
    </row>
    <row r="2204" spans="1:2" ht="12.75">
      <c r="A2204" t="s">
        <v>3713</v>
      </c>
      <c r="B2204" t="s">
        <v>3721</v>
      </c>
    </row>
    <row r="2205" spans="1:2" ht="12.75">
      <c r="A2205" t="s">
        <v>3713</v>
      </c>
      <c r="B2205" t="s">
        <v>3722</v>
      </c>
    </row>
    <row r="2206" spans="1:2" ht="12.75">
      <c r="A2206" t="s">
        <v>3713</v>
      </c>
      <c r="B2206" t="s">
        <v>3723</v>
      </c>
    </row>
    <row r="2207" spans="1:2" ht="12.75">
      <c r="A2207" t="s">
        <v>3713</v>
      </c>
      <c r="B2207" t="s">
        <v>3724</v>
      </c>
    </row>
    <row r="2208" spans="1:2" ht="12.75">
      <c r="A2208" t="s">
        <v>3713</v>
      </c>
      <c r="B2208" t="s">
        <v>3725</v>
      </c>
    </row>
    <row r="2209" spans="1:2" ht="12.75">
      <c r="A2209" t="s">
        <v>3713</v>
      </c>
      <c r="B2209" t="s">
        <v>3726</v>
      </c>
    </row>
    <row r="2210" spans="1:2" ht="12.75">
      <c r="A2210" t="s">
        <v>3728</v>
      </c>
      <c r="B2210" t="s">
        <v>3728</v>
      </c>
    </row>
    <row r="2211" spans="1:2" ht="12.75">
      <c r="A2211" t="s">
        <v>3728</v>
      </c>
      <c r="B2211" t="s">
        <v>3729</v>
      </c>
    </row>
    <row r="2212" spans="1:2" ht="12.75">
      <c r="A2212" t="s">
        <v>3728</v>
      </c>
      <c r="B2212" t="s">
        <v>3730</v>
      </c>
    </row>
    <row r="2213" spans="1:2" ht="12.75">
      <c r="A2213" t="s">
        <v>3728</v>
      </c>
      <c r="B2213" t="s">
        <v>3731</v>
      </c>
    </row>
    <row r="2214" spans="1:2" ht="12.75">
      <c r="A2214" t="s">
        <v>3728</v>
      </c>
      <c r="B2214" t="s">
        <v>3732</v>
      </c>
    </row>
    <row r="2215" spans="1:2" ht="12.75">
      <c r="A2215" t="s">
        <v>3728</v>
      </c>
      <c r="B2215" t="s">
        <v>3733</v>
      </c>
    </row>
    <row r="2216" spans="1:2" ht="12.75">
      <c r="A2216" t="s">
        <v>3728</v>
      </c>
      <c r="B2216" t="s">
        <v>3734</v>
      </c>
    </row>
    <row r="2217" spans="1:2" ht="12.75">
      <c r="A2217" t="s">
        <v>3728</v>
      </c>
      <c r="B2217" t="s">
        <v>3735</v>
      </c>
    </row>
    <row r="2218" spans="1:2" ht="12.75">
      <c r="A2218" t="s">
        <v>3728</v>
      </c>
      <c r="B2218" s="87" t="s">
        <v>3736</v>
      </c>
    </row>
    <row r="2219" spans="1:2" ht="12.75">
      <c r="A2219" t="s">
        <v>3728</v>
      </c>
      <c r="B2219" t="s">
        <v>3737</v>
      </c>
    </row>
    <row r="2220" spans="1:2" ht="12.75">
      <c r="A2220" t="s">
        <v>3728</v>
      </c>
      <c r="B2220" s="87" t="s">
        <v>3738</v>
      </c>
    </row>
    <row r="2221" spans="1:2" ht="12.75">
      <c r="A2221" t="s">
        <v>3728</v>
      </c>
      <c r="B2221" t="s">
        <v>3739</v>
      </c>
    </row>
    <row r="2222" spans="1:2" ht="12.75">
      <c r="A2222" t="s">
        <v>3728</v>
      </c>
      <c r="B2222" t="s">
        <v>3740</v>
      </c>
    </row>
    <row r="2223" spans="1:2" ht="12.75">
      <c r="A2223" t="s">
        <v>3728</v>
      </c>
      <c r="B2223" t="s">
        <v>3741</v>
      </c>
    </row>
    <row r="2224" spans="1:2" ht="12.75">
      <c r="A2224" t="s">
        <v>3728</v>
      </c>
      <c r="B2224" t="s">
        <v>3742</v>
      </c>
    </row>
    <row r="2225" spans="1:2" ht="12.75">
      <c r="A2225" t="s">
        <v>3728</v>
      </c>
      <c r="B2225" t="s">
        <v>3743</v>
      </c>
    </row>
    <row r="2226" spans="1:2" ht="12.75">
      <c r="A2226" t="s">
        <v>3728</v>
      </c>
      <c r="B2226" t="s">
        <v>3744</v>
      </c>
    </row>
    <row r="2227" spans="1:2" ht="12.75">
      <c r="A2227" t="s">
        <v>3745</v>
      </c>
      <c r="B2227" t="s">
        <v>3745</v>
      </c>
    </row>
    <row r="2228" spans="1:2" ht="12.75">
      <c r="A2228" t="s">
        <v>3745</v>
      </c>
      <c r="B2228" t="s">
        <v>3746</v>
      </c>
    </row>
    <row r="2229" spans="1:2" ht="12.75">
      <c r="A2229" t="s">
        <v>3745</v>
      </c>
      <c r="B2229" t="s">
        <v>3747</v>
      </c>
    </row>
    <row r="2230" spans="1:2" ht="12.75">
      <c r="A2230" t="s">
        <v>3745</v>
      </c>
      <c r="B2230" t="s">
        <v>3748</v>
      </c>
    </row>
    <row r="2231" spans="1:2" ht="12.75">
      <c r="A2231" t="s">
        <v>3745</v>
      </c>
      <c r="B2231" s="87" t="s">
        <v>3749</v>
      </c>
    </row>
    <row r="2232" spans="1:2" ht="12.75">
      <c r="A2232" t="s">
        <v>3745</v>
      </c>
      <c r="B2232" t="s">
        <v>3750</v>
      </c>
    </row>
    <row r="2233" spans="1:2" ht="12.75">
      <c r="A2233" t="s">
        <v>3745</v>
      </c>
      <c r="B2233" t="s">
        <v>3751</v>
      </c>
    </row>
    <row r="2234" spans="1:2" ht="12.75">
      <c r="A2234" t="s">
        <v>3745</v>
      </c>
      <c r="B2234" t="s">
        <v>3752</v>
      </c>
    </row>
    <row r="2235" spans="1:2" ht="12.75">
      <c r="A2235" t="s">
        <v>3745</v>
      </c>
      <c r="B2235" t="s">
        <v>3753</v>
      </c>
    </row>
    <row r="2236" spans="1:2" ht="12.75">
      <c r="A2236" t="s">
        <v>3745</v>
      </c>
      <c r="B2236" t="s">
        <v>3754</v>
      </c>
    </row>
    <row r="2237" spans="1:2" ht="12.75">
      <c r="A2237" t="s">
        <v>3745</v>
      </c>
      <c r="B2237" t="s">
        <v>3755</v>
      </c>
    </row>
    <row r="2238" spans="1:2" ht="12.75">
      <c r="A2238" t="s">
        <v>3745</v>
      </c>
      <c r="B2238" t="s">
        <v>3756</v>
      </c>
    </row>
    <row r="2239" spans="1:2" ht="12.75">
      <c r="A2239" t="s">
        <v>3745</v>
      </c>
      <c r="B2239" t="s">
        <v>3757</v>
      </c>
    </row>
    <row r="2240" spans="1:2" ht="12.75">
      <c r="A2240" t="s">
        <v>1471</v>
      </c>
      <c r="B2240" t="s">
        <v>1471</v>
      </c>
    </row>
    <row r="2241" spans="1:2" ht="12.75">
      <c r="A2241" t="s">
        <v>1471</v>
      </c>
      <c r="B2241" t="s">
        <v>3758</v>
      </c>
    </row>
    <row r="2242" spans="1:2" ht="12.75">
      <c r="A2242" t="s">
        <v>1471</v>
      </c>
      <c r="B2242" t="s">
        <v>3759</v>
      </c>
    </row>
    <row r="2243" spans="1:2" ht="12.75">
      <c r="A2243" t="s">
        <v>1471</v>
      </c>
      <c r="B2243" t="s">
        <v>3760</v>
      </c>
    </row>
    <row r="2244" spans="1:2" ht="12.75">
      <c r="A2244" t="s">
        <v>1471</v>
      </c>
      <c r="B2244" t="s">
        <v>3761</v>
      </c>
    </row>
    <row r="2245" spans="1:2" ht="12.75">
      <c r="A2245" t="s">
        <v>1471</v>
      </c>
      <c r="B2245" t="s">
        <v>3762</v>
      </c>
    </row>
    <row r="2246" spans="1:2" ht="12.75">
      <c r="A2246" t="s">
        <v>1471</v>
      </c>
      <c r="B2246" t="s">
        <v>3763</v>
      </c>
    </row>
    <row r="2247" spans="1:2" ht="12.75">
      <c r="A2247" t="s">
        <v>1471</v>
      </c>
      <c r="B2247" t="s">
        <v>3764</v>
      </c>
    </row>
    <row r="2248" spans="1:2" ht="12.75">
      <c r="A2248" t="s">
        <v>1471</v>
      </c>
      <c r="B2248" t="s">
        <v>3765</v>
      </c>
    </row>
    <row r="2249" spans="1:2" ht="12.75">
      <c r="A2249" t="s">
        <v>3766</v>
      </c>
      <c r="B2249" t="s">
        <v>3766</v>
      </c>
    </row>
    <row r="2250" spans="1:2" ht="12.75">
      <c r="A2250" t="s">
        <v>3766</v>
      </c>
      <c r="B2250" t="s">
        <v>3767</v>
      </c>
    </row>
    <row r="2251" spans="1:2" ht="12.75">
      <c r="A2251" t="s">
        <v>3766</v>
      </c>
      <c r="B2251" t="s">
        <v>3768</v>
      </c>
    </row>
    <row r="2252" spans="1:2" ht="12.75">
      <c r="A2252" t="s">
        <v>3766</v>
      </c>
      <c r="B2252" t="s">
        <v>3769</v>
      </c>
    </row>
    <row r="2253" spans="1:2" ht="12.75">
      <c r="A2253" t="s">
        <v>3766</v>
      </c>
      <c r="B2253" t="s">
        <v>3770</v>
      </c>
    </row>
    <row r="2254" spans="1:2" ht="12.75">
      <c r="A2254" t="s">
        <v>3766</v>
      </c>
      <c r="B2254" t="s">
        <v>3771</v>
      </c>
    </row>
    <row r="2255" spans="1:2" ht="12.75">
      <c r="A2255" t="s">
        <v>3766</v>
      </c>
      <c r="B2255" t="s">
        <v>3772</v>
      </c>
    </row>
    <row r="2256" spans="1:2" ht="12.75">
      <c r="A2256" t="s">
        <v>3766</v>
      </c>
      <c r="B2256" t="s">
        <v>3773</v>
      </c>
    </row>
    <row r="2257" spans="1:2" ht="12.75">
      <c r="A2257" t="s">
        <v>3766</v>
      </c>
      <c r="B2257" t="s">
        <v>3774</v>
      </c>
    </row>
    <row r="2258" spans="1:2" ht="12.75">
      <c r="A2258" t="s">
        <v>3775</v>
      </c>
      <c r="B2258" t="s">
        <v>3775</v>
      </c>
    </row>
    <row r="2259" spans="1:2" ht="12.75">
      <c r="A2259" t="s">
        <v>3775</v>
      </c>
      <c r="B2259" t="s">
        <v>3776</v>
      </c>
    </row>
    <row r="2260" spans="1:2" ht="12.75">
      <c r="A2260" t="s">
        <v>3775</v>
      </c>
      <c r="B2260" t="s">
        <v>3777</v>
      </c>
    </row>
    <row r="2261" spans="1:2" ht="12.75">
      <c r="A2261" t="s">
        <v>3775</v>
      </c>
      <c r="B2261" s="87" t="s">
        <v>3778</v>
      </c>
    </row>
    <row r="2262" spans="1:2" ht="12.75">
      <c r="A2262" t="s">
        <v>3775</v>
      </c>
      <c r="B2262" s="87" t="s">
        <v>3779</v>
      </c>
    </row>
    <row r="2263" spans="1:2" ht="12.75">
      <c r="A2263" t="s">
        <v>3775</v>
      </c>
      <c r="B2263" t="s">
        <v>3780</v>
      </c>
    </row>
    <row r="2264" spans="1:2" ht="12.75">
      <c r="A2264" t="s">
        <v>3775</v>
      </c>
      <c r="B2264" t="s">
        <v>3781</v>
      </c>
    </row>
    <row r="2265" spans="1:2" ht="12.75">
      <c r="A2265" t="s">
        <v>3775</v>
      </c>
      <c r="B2265" t="s">
        <v>3782</v>
      </c>
    </row>
    <row r="2266" spans="1:2" ht="12.75">
      <c r="A2266" t="s">
        <v>3775</v>
      </c>
      <c r="B2266" t="s">
        <v>3783</v>
      </c>
    </row>
    <row r="2267" spans="1:2" ht="12.75">
      <c r="A2267" t="s">
        <v>3775</v>
      </c>
      <c r="B2267" t="s">
        <v>3784</v>
      </c>
    </row>
    <row r="2268" spans="1:2" ht="12.75">
      <c r="A2268" t="s">
        <v>3775</v>
      </c>
      <c r="B2268" t="s">
        <v>3785</v>
      </c>
    </row>
    <row r="2269" spans="1:2" ht="12.75">
      <c r="A2269" t="s">
        <v>3775</v>
      </c>
      <c r="B2269" t="s">
        <v>3786</v>
      </c>
    </row>
    <row r="2270" spans="1:2" ht="12.75">
      <c r="A2270" t="s">
        <v>3775</v>
      </c>
      <c r="B2270" t="s">
        <v>3787</v>
      </c>
    </row>
    <row r="2271" spans="1:2" ht="12.75">
      <c r="A2271" t="s">
        <v>1204</v>
      </c>
      <c r="B2271" t="s">
        <v>1204</v>
      </c>
    </row>
    <row r="2272" spans="1:2" ht="12.75">
      <c r="A2272" t="s">
        <v>1204</v>
      </c>
      <c r="B2272" t="s">
        <v>3788</v>
      </c>
    </row>
    <row r="2273" spans="1:2" ht="12.75">
      <c r="A2273" t="s">
        <v>1204</v>
      </c>
      <c r="B2273" t="s">
        <v>3790</v>
      </c>
    </row>
    <row r="2274" spans="1:2" ht="12.75">
      <c r="A2274" t="s">
        <v>1204</v>
      </c>
      <c r="B2274" t="s">
        <v>3791</v>
      </c>
    </row>
    <row r="2275" spans="1:2" ht="12.75">
      <c r="A2275" t="s">
        <v>1204</v>
      </c>
      <c r="B2275" t="s">
        <v>3792</v>
      </c>
    </row>
    <row r="2276" spans="1:2" ht="12.75">
      <c r="A2276" t="s">
        <v>1204</v>
      </c>
      <c r="B2276" t="s">
        <v>3793</v>
      </c>
    </row>
    <row r="2277" spans="1:2" ht="12.75">
      <c r="A2277" t="s">
        <v>1204</v>
      </c>
      <c r="B2277" t="s">
        <v>3794</v>
      </c>
    </row>
    <row r="2278" spans="1:2" ht="12.75">
      <c r="A2278" t="s">
        <v>1204</v>
      </c>
      <c r="B2278" t="s">
        <v>3795</v>
      </c>
    </row>
    <row r="2279" spans="1:2" ht="12.75">
      <c r="A2279" t="s">
        <v>1204</v>
      </c>
      <c r="B2279" t="s">
        <v>3789</v>
      </c>
    </row>
    <row r="2280" spans="1:2" ht="12.75">
      <c r="A2280" t="s">
        <v>1204</v>
      </c>
      <c r="B2280" t="s">
        <v>3796</v>
      </c>
    </row>
    <row r="2281" spans="1:2" ht="12.75">
      <c r="A2281" t="s">
        <v>3797</v>
      </c>
      <c r="B2281" t="s">
        <v>3797</v>
      </c>
    </row>
    <row r="2282" spans="1:2" ht="12.75">
      <c r="A2282" t="s">
        <v>3797</v>
      </c>
      <c r="B2282" t="s">
        <v>3798</v>
      </c>
    </row>
    <row r="2283" spans="1:2" ht="12.75">
      <c r="A2283" t="s">
        <v>3797</v>
      </c>
      <c r="B2283" t="s">
        <v>3799</v>
      </c>
    </row>
    <row r="2284" spans="1:2" ht="12.75">
      <c r="A2284" t="s">
        <v>3797</v>
      </c>
      <c r="B2284" t="s">
        <v>3800</v>
      </c>
    </row>
    <row r="2285" spans="1:2" ht="12.75">
      <c r="A2285" t="s">
        <v>3797</v>
      </c>
      <c r="B2285" t="s">
        <v>3801</v>
      </c>
    </row>
    <row r="2286" spans="1:2" ht="12.75">
      <c r="A2286" t="s">
        <v>3797</v>
      </c>
      <c r="B2286" t="s">
        <v>3802</v>
      </c>
    </row>
    <row r="2287" spans="1:2" ht="12.75">
      <c r="A2287" t="s">
        <v>3797</v>
      </c>
      <c r="B2287" t="s">
        <v>3803</v>
      </c>
    </row>
    <row r="2288" spans="1:2" ht="12.75">
      <c r="A2288" t="s">
        <v>3797</v>
      </c>
      <c r="B2288" t="s">
        <v>3804</v>
      </c>
    </row>
    <row r="2289" spans="1:2" ht="12.75">
      <c r="A2289" t="s">
        <v>3797</v>
      </c>
      <c r="B2289" t="s">
        <v>3805</v>
      </c>
    </row>
    <row r="2290" spans="1:2" ht="13.5">
      <c r="A2290" s="1" t="s">
        <v>212</v>
      </c>
      <c r="B2290" t="s">
        <v>212</v>
      </c>
    </row>
    <row r="2291" spans="1:2" ht="12.75">
      <c r="A2291" t="s">
        <v>212</v>
      </c>
      <c r="B2291" t="s">
        <v>3806</v>
      </c>
    </row>
    <row r="2292" spans="1:2" ht="12.75">
      <c r="A2292" t="s">
        <v>212</v>
      </c>
      <c r="B2292" t="s">
        <v>3807</v>
      </c>
    </row>
    <row r="2293" spans="1:2" ht="13.5">
      <c r="A2293" s="1" t="s">
        <v>212</v>
      </c>
      <c r="B2293" t="s">
        <v>3808</v>
      </c>
    </row>
    <row r="2294" spans="1:2" ht="12.75">
      <c r="A2294" t="s">
        <v>212</v>
      </c>
      <c r="B2294" t="s">
        <v>3809</v>
      </c>
    </row>
    <row r="2295" spans="1:2" ht="12.75">
      <c r="A2295" t="s">
        <v>212</v>
      </c>
      <c r="B2295" t="s">
        <v>3810</v>
      </c>
    </row>
    <row r="2296" spans="1:2" ht="13.5">
      <c r="A2296" s="1" t="s">
        <v>212</v>
      </c>
      <c r="B2296" t="s">
        <v>3811</v>
      </c>
    </row>
    <row r="2297" spans="1:2" ht="12.75">
      <c r="A2297" t="s">
        <v>3812</v>
      </c>
      <c r="B2297" t="s">
        <v>3812</v>
      </c>
    </row>
    <row r="2298" spans="1:2" ht="12.75">
      <c r="A2298" t="s">
        <v>3812</v>
      </c>
      <c r="B2298" t="s">
        <v>3813</v>
      </c>
    </row>
    <row r="2299" spans="1:2" ht="12.75">
      <c r="A2299" t="s">
        <v>3812</v>
      </c>
      <c r="B2299" t="s">
        <v>3814</v>
      </c>
    </row>
    <row r="2300" spans="1:2" ht="12.75">
      <c r="A2300" t="s">
        <v>3812</v>
      </c>
      <c r="B2300" t="s">
        <v>3815</v>
      </c>
    </row>
    <row r="2301" spans="1:2" ht="12.75">
      <c r="A2301" t="s">
        <v>3812</v>
      </c>
      <c r="B2301" t="s">
        <v>3816</v>
      </c>
    </row>
    <row r="2302" spans="1:2" ht="12.75">
      <c r="A2302" t="s">
        <v>3812</v>
      </c>
      <c r="B2302" t="s">
        <v>3817</v>
      </c>
    </row>
    <row r="2303" spans="1:2" ht="12.75">
      <c r="A2303" t="s">
        <v>3812</v>
      </c>
      <c r="B2303" t="s">
        <v>3818</v>
      </c>
    </row>
    <row r="2304" spans="1:2" ht="12.75">
      <c r="A2304" t="s">
        <v>3812</v>
      </c>
      <c r="B2304" t="s">
        <v>3819</v>
      </c>
    </row>
    <row r="2305" spans="1:2" ht="12.75">
      <c r="A2305" t="s">
        <v>3812</v>
      </c>
      <c r="B2305" t="s">
        <v>3820</v>
      </c>
    </row>
    <row r="2306" spans="1:2" ht="12.75">
      <c r="A2306" t="s">
        <v>3821</v>
      </c>
      <c r="B2306" t="s">
        <v>3821</v>
      </c>
    </row>
    <row r="2307" spans="1:2" ht="12.75">
      <c r="A2307" t="s">
        <v>3821</v>
      </c>
      <c r="B2307" t="s">
        <v>3822</v>
      </c>
    </row>
    <row r="2308" spans="1:2" ht="12.75">
      <c r="A2308" t="s">
        <v>3821</v>
      </c>
      <c r="B2308" t="s">
        <v>3823</v>
      </c>
    </row>
    <row r="2309" spans="1:2" ht="12.75">
      <c r="A2309" t="s">
        <v>3821</v>
      </c>
      <c r="B2309" t="s">
        <v>3824</v>
      </c>
    </row>
    <row r="2310" spans="1:2" ht="12.75">
      <c r="A2310" t="s">
        <v>3821</v>
      </c>
      <c r="B2310" t="s">
        <v>3825</v>
      </c>
    </row>
    <row r="2311" spans="1:2" ht="12.75">
      <c r="A2311" t="s">
        <v>3821</v>
      </c>
      <c r="B2311" t="s">
        <v>3826</v>
      </c>
    </row>
    <row r="2312" spans="1:2" ht="12.75">
      <c r="A2312" t="s">
        <v>3821</v>
      </c>
      <c r="B2312" t="s">
        <v>3827</v>
      </c>
    </row>
    <row r="2313" spans="1:2" ht="12.75">
      <c r="A2313" t="s">
        <v>3821</v>
      </c>
      <c r="B2313" t="s">
        <v>3828</v>
      </c>
    </row>
    <row r="2314" spans="1:2" ht="12.75">
      <c r="A2314" t="s">
        <v>3821</v>
      </c>
      <c r="B2314" t="s">
        <v>3829</v>
      </c>
    </row>
    <row r="2315" spans="1:2" ht="12.75">
      <c r="A2315" t="s">
        <v>3830</v>
      </c>
      <c r="B2315" t="s">
        <v>3830</v>
      </c>
    </row>
    <row r="2316" spans="1:2" ht="12.75">
      <c r="A2316" t="s">
        <v>3830</v>
      </c>
      <c r="B2316" t="s">
        <v>3831</v>
      </c>
    </row>
    <row r="2317" spans="1:2" ht="12.75">
      <c r="A2317" t="s">
        <v>3830</v>
      </c>
      <c r="B2317" t="s">
        <v>3833</v>
      </c>
    </row>
    <row r="2318" spans="1:2" ht="12.75">
      <c r="A2318" t="s">
        <v>3830</v>
      </c>
      <c r="B2318" t="s">
        <v>3834</v>
      </c>
    </row>
    <row r="2319" spans="1:2" ht="12.75">
      <c r="A2319" t="s">
        <v>3830</v>
      </c>
      <c r="B2319" t="s">
        <v>3835</v>
      </c>
    </row>
    <row r="2320" spans="1:2" ht="12.75">
      <c r="A2320" t="s">
        <v>3830</v>
      </c>
      <c r="B2320" t="s">
        <v>3836</v>
      </c>
    </row>
    <row r="2321" spans="1:2" ht="12.75">
      <c r="A2321" t="s">
        <v>3830</v>
      </c>
      <c r="B2321" t="s">
        <v>3837</v>
      </c>
    </row>
    <row r="2322" spans="1:2" ht="12.75">
      <c r="A2322" t="s">
        <v>3830</v>
      </c>
      <c r="B2322" t="s">
        <v>3838</v>
      </c>
    </row>
    <row r="2323" spans="1:2" ht="12.75">
      <c r="A2323" t="s">
        <v>3830</v>
      </c>
      <c r="B2323" t="s">
        <v>3839</v>
      </c>
    </row>
    <row r="2324" spans="1:2" ht="12.75">
      <c r="A2324" t="s">
        <v>3830</v>
      </c>
      <c r="B2324" t="s">
        <v>3840</v>
      </c>
    </row>
    <row r="2325" spans="1:2" ht="12.75">
      <c r="A2325" t="s">
        <v>3830</v>
      </c>
      <c r="B2325" t="s">
        <v>3832</v>
      </c>
    </row>
    <row r="2326" spans="1:2" ht="12.75">
      <c r="A2326" t="s">
        <v>3830</v>
      </c>
      <c r="B2326" t="s">
        <v>3841</v>
      </c>
    </row>
    <row r="2327" spans="1:2" ht="12.75">
      <c r="A2327" t="s">
        <v>3830</v>
      </c>
      <c r="B2327" t="s">
        <v>3842</v>
      </c>
    </row>
    <row r="2328" spans="1:2" ht="12.75">
      <c r="A2328" t="s">
        <v>3843</v>
      </c>
      <c r="B2328" t="s">
        <v>3843</v>
      </c>
    </row>
    <row r="2329" spans="1:2" ht="12.75">
      <c r="A2329" t="s">
        <v>3843</v>
      </c>
      <c r="B2329" t="s">
        <v>3844</v>
      </c>
    </row>
    <row r="2330" spans="1:2" ht="12.75">
      <c r="A2330" t="s">
        <v>3843</v>
      </c>
      <c r="B2330" t="s">
        <v>3845</v>
      </c>
    </row>
    <row r="2331" spans="1:2" ht="12.75">
      <c r="A2331" t="s">
        <v>3843</v>
      </c>
      <c r="B2331" t="s">
        <v>3846</v>
      </c>
    </row>
    <row r="2332" spans="1:2" ht="12.75">
      <c r="A2332" t="s">
        <v>3843</v>
      </c>
      <c r="B2332" t="s">
        <v>3847</v>
      </c>
    </row>
    <row r="2333" spans="1:2" ht="12.75">
      <c r="A2333" t="s">
        <v>3843</v>
      </c>
      <c r="B2333" t="s">
        <v>3848</v>
      </c>
    </row>
    <row r="2334" spans="1:2" ht="12.75">
      <c r="A2334" t="s">
        <v>3843</v>
      </c>
      <c r="B2334" t="s">
        <v>3849</v>
      </c>
    </row>
    <row r="2335" spans="1:2" ht="12.75">
      <c r="A2335" t="s">
        <v>3843</v>
      </c>
      <c r="B2335" s="87" t="s">
        <v>3850</v>
      </c>
    </row>
    <row r="2336" spans="1:2" ht="12.75">
      <c r="A2336" t="s">
        <v>3843</v>
      </c>
      <c r="B2336" t="s">
        <v>3851</v>
      </c>
    </row>
    <row r="2337" spans="1:2" ht="12.75">
      <c r="A2337" t="s">
        <v>215</v>
      </c>
      <c r="B2337" t="s">
        <v>215</v>
      </c>
    </row>
    <row r="2338" spans="1:2" ht="12.75">
      <c r="A2338" t="s">
        <v>215</v>
      </c>
      <c r="B2338" t="s">
        <v>3852</v>
      </c>
    </row>
    <row r="2339" spans="1:2" ht="12.75">
      <c r="A2339" t="s">
        <v>215</v>
      </c>
      <c r="B2339" t="s">
        <v>3853</v>
      </c>
    </row>
    <row r="2340" spans="1:2" ht="12.75">
      <c r="A2340" t="s">
        <v>215</v>
      </c>
      <c r="B2340" t="s">
        <v>3854</v>
      </c>
    </row>
    <row r="2341" spans="1:2" ht="12.75">
      <c r="A2341" t="s">
        <v>215</v>
      </c>
      <c r="B2341" t="s">
        <v>3855</v>
      </c>
    </row>
    <row r="2342" spans="1:2" ht="12.75">
      <c r="A2342" t="s">
        <v>215</v>
      </c>
      <c r="B2342" t="s">
        <v>3856</v>
      </c>
    </row>
    <row r="2343" spans="1:2" ht="12.75">
      <c r="A2343" t="s">
        <v>215</v>
      </c>
      <c r="B2343" t="s">
        <v>3857</v>
      </c>
    </row>
    <row r="2344" spans="1:2" ht="12.75">
      <c r="A2344" t="s">
        <v>215</v>
      </c>
      <c r="B2344" t="s">
        <v>3858</v>
      </c>
    </row>
    <row r="2345" spans="1:2" ht="12.75">
      <c r="A2345" t="s">
        <v>215</v>
      </c>
      <c r="B2345" t="s">
        <v>3859</v>
      </c>
    </row>
    <row r="2346" spans="1:2" ht="12.75">
      <c r="A2346" t="s">
        <v>215</v>
      </c>
      <c r="B2346" t="s">
        <v>3860</v>
      </c>
    </row>
    <row r="2347" spans="1:2" ht="12.75">
      <c r="A2347" t="s">
        <v>215</v>
      </c>
      <c r="B2347" t="s">
        <v>3861</v>
      </c>
    </row>
    <row r="2348" spans="1:2" ht="12.75">
      <c r="A2348" t="s">
        <v>3862</v>
      </c>
      <c r="B2348" t="s">
        <v>3862</v>
      </c>
    </row>
    <row r="2349" spans="1:2" ht="12.75">
      <c r="A2349" t="s">
        <v>3862</v>
      </c>
      <c r="B2349" t="s">
        <v>3863</v>
      </c>
    </row>
    <row r="2350" spans="1:2" ht="12.75">
      <c r="A2350" t="s">
        <v>3862</v>
      </c>
      <c r="B2350" t="s">
        <v>3864</v>
      </c>
    </row>
    <row r="2351" spans="1:2" ht="12.75">
      <c r="A2351" t="s">
        <v>3862</v>
      </c>
      <c r="B2351" t="s">
        <v>3865</v>
      </c>
    </row>
    <row r="2352" spans="1:2" ht="12.75">
      <c r="A2352" t="s">
        <v>3862</v>
      </c>
      <c r="B2352" t="s">
        <v>3866</v>
      </c>
    </row>
    <row r="2353" spans="1:2" ht="12.75">
      <c r="A2353" t="s">
        <v>3862</v>
      </c>
      <c r="B2353" t="s">
        <v>3867</v>
      </c>
    </row>
    <row r="2354" spans="1:2" ht="12.75">
      <c r="A2354" t="s">
        <v>3862</v>
      </c>
      <c r="B2354" t="s">
        <v>3870</v>
      </c>
    </row>
    <row r="2355" spans="1:2" ht="12.75">
      <c r="A2355" t="s">
        <v>3862</v>
      </c>
      <c r="B2355" t="s">
        <v>3868</v>
      </c>
    </row>
    <row r="2356" spans="1:2" ht="12.75">
      <c r="A2356" t="s">
        <v>3862</v>
      </c>
      <c r="B2356" t="s">
        <v>3869</v>
      </c>
    </row>
    <row r="2357" spans="1:2" ht="12.75">
      <c r="A2357" t="s">
        <v>3862</v>
      </c>
      <c r="B2357" t="s">
        <v>3871</v>
      </c>
    </row>
    <row r="2358" spans="1:2" ht="12.75">
      <c r="A2358" t="s">
        <v>3862</v>
      </c>
      <c r="B2358" t="s">
        <v>3872</v>
      </c>
    </row>
    <row r="2359" spans="1:2" ht="12.75">
      <c r="A2359" t="s">
        <v>3862</v>
      </c>
      <c r="B2359" t="s">
        <v>3873</v>
      </c>
    </row>
    <row r="2360" spans="1:2" ht="12.75">
      <c r="A2360" t="s">
        <v>217</v>
      </c>
      <c r="B2360" t="s">
        <v>217</v>
      </c>
    </row>
    <row r="2361" spans="1:2" ht="12.75">
      <c r="A2361" t="s">
        <v>217</v>
      </c>
      <c r="B2361" t="s">
        <v>3874</v>
      </c>
    </row>
    <row r="2362" spans="1:2" ht="12.75">
      <c r="A2362" t="s">
        <v>217</v>
      </c>
      <c r="B2362" t="s">
        <v>3875</v>
      </c>
    </row>
    <row r="2363" spans="1:2" ht="12.75">
      <c r="A2363" t="s">
        <v>217</v>
      </c>
      <c r="B2363" t="s">
        <v>3876</v>
      </c>
    </row>
    <row r="2364" spans="1:2" ht="12.75">
      <c r="A2364" t="s">
        <v>217</v>
      </c>
      <c r="B2364" t="s">
        <v>3877</v>
      </c>
    </row>
    <row r="2365" spans="1:2" ht="12.75">
      <c r="A2365" t="s">
        <v>217</v>
      </c>
      <c r="B2365" t="s">
        <v>3878</v>
      </c>
    </row>
    <row r="2366" spans="1:2" ht="12.75">
      <c r="A2366" t="s">
        <v>217</v>
      </c>
      <c r="B2366" t="s">
        <v>3879</v>
      </c>
    </row>
    <row r="2367" spans="1:2" ht="12.75">
      <c r="A2367" t="s">
        <v>217</v>
      </c>
      <c r="B2367" t="s">
        <v>3880</v>
      </c>
    </row>
    <row r="2368" spans="1:2" ht="12.75">
      <c r="A2368" t="s">
        <v>3881</v>
      </c>
      <c r="B2368" t="s">
        <v>3881</v>
      </c>
    </row>
    <row r="2369" spans="1:2" ht="12.75">
      <c r="A2369" t="s">
        <v>3881</v>
      </c>
      <c r="B2369" t="s">
        <v>3882</v>
      </c>
    </row>
    <row r="2370" spans="1:2" ht="12.75">
      <c r="A2370" t="s">
        <v>3881</v>
      </c>
      <c r="B2370" t="s">
        <v>3883</v>
      </c>
    </row>
    <row r="2371" spans="1:2" ht="12.75">
      <c r="A2371" t="s">
        <v>3881</v>
      </c>
      <c r="B2371" t="s">
        <v>3884</v>
      </c>
    </row>
    <row r="2372" spans="1:2" ht="12.75">
      <c r="A2372" t="s">
        <v>3881</v>
      </c>
      <c r="B2372" t="s">
        <v>3885</v>
      </c>
    </row>
    <row r="2373" spans="1:2" ht="12.75">
      <c r="A2373" t="s">
        <v>3881</v>
      </c>
      <c r="B2373" t="s">
        <v>3886</v>
      </c>
    </row>
    <row r="2374" spans="1:2" ht="12.75">
      <c r="A2374" t="s">
        <v>3881</v>
      </c>
      <c r="B2374" t="s">
        <v>3887</v>
      </c>
    </row>
    <row r="2375" spans="1:2" ht="12.75">
      <c r="A2375" t="s">
        <v>3881</v>
      </c>
      <c r="B2375" t="s">
        <v>3888</v>
      </c>
    </row>
    <row r="2376" spans="1:2" ht="12.75">
      <c r="A2376" t="s">
        <v>3881</v>
      </c>
      <c r="B2376" t="s">
        <v>3889</v>
      </c>
    </row>
    <row r="2377" spans="1:2" ht="12.75">
      <c r="A2377" t="s">
        <v>3881</v>
      </c>
      <c r="B2377" t="s">
        <v>3890</v>
      </c>
    </row>
    <row r="2378" spans="1:2" ht="12.75">
      <c r="A2378" t="s">
        <v>3881</v>
      </c>
      <c r="B2378" t="s">
        <v>3891</v>
      </c>
    </row>
    <row r="2379" spans="1:2" ht="12.75">
      <c r="A2379" t="s">
        <v>3892</v>
      </c>
      <c r="B2379" t="s">
        <v>3892</v>
      </c>
    </row>
    <row r="2380" spans="1:2" ht="12.75">
      <c r="A2380" t="s">
        <v>3892</v>
      </c>
      <c r="B2380" t="s">
        <v>3893</v>
      </c>
    </row>
    <row r="2381" spans="1:2" ht="12.75">
      <c r="A2381" t="s">
        <v>3892</v>
      </c>
      <c r="B2381" t="s">
        <v>3894</v>
      </c>
    </row>
    <row r="2382" spans="1:2" ht="12.75">
      <c r="A2382" t="s">
        <v>3892</v>
      </c>
      <c r="B2382" t="s">
        <v>3895</v>
      </c>
    </row>
    <row r="2383" spans="1:2" ht="12.75">
      <c r="A2383" t="s">
        <v>3892</v>
      </c>
      <c r="B2383" t="s">
        <v>3896</v>
      </c>
    </row>
    <row r="2384" spans="1:2" ht="12.75">
      <c r="A2384" t="s">
        <v>3892</v>
      </c>
      <c r="B2384" t="s">
        <v>3897</v>
      </c>
    </row>
    <row r="2385" spans="1:2" ht="12.75">
      <c r="A2385" t="s">
        <v>3892</v>
      </c>
      <c r="B2385" t="s">
        <v>3898</v>
      </c>
    </row>
    <row r="2386" spans="1:2" ht="12.75">
      <c r="A2386" t="s">
        <v>3892</v>
      </c>
      <c r="B2386" t="s">
        <v>3899</v>
      </c>
    </row>
    <row r="2387" spans="1:2" ht="12.75" customHeight="1">
      <c r="A2387" t="s">
        <v>3892</v>
      </c>
      <c r="B2387" t="s">
        <v>3900</v>
      </c>
    </row>
    <row r="2388" spans="1:2" ht="12.75">
      <c r="A2388" t="s">
        <v>3901</v>
      </c>
      <c r="B2388" t="s">
        <v>3901</v>
      </c>
    </row>
    <row r="2389" spans="1:2" ht="12.75">
      <c r="A2389" t="s">
        <v>3901</v>
      </c>
      <c r="B2389" t="s">
        <v>3903</v>
      </c>
    </row>
    <row r="2390" spans="1:2" ht="12.75">
      <c r="A2390" t="s">
        <v>3901</v>
      </c>
      <c r="B2390" t="s">
        <v>3904</v>
      </c>
    </row>
    <row r="2391" spans="1:2" ht="12.75">
      <c r="A2391" t="s">
        <v>3901</v>
      </c>
      <c r="B2391" t="s">
        <v>3905</v>
      </c>
    </row>
    <row r="2392" spans="1:2" ht="12.75">
      <c r="A2392" t="s">
        <v>3901</v>
      </c>
      <c r="B2392" t="s">
        <v>3906</v>
      </c>
    </row>
    <row r="2393" spans="1:2" ht="12.75">
      <c r="A2393" t="s">
        <v>3901</v>
      </c>
      <c r="B2393" t="s">
        <v>3902</v>
      </c>
    </row>
    <row r="2394" spans="1:2" ht="12.75">
      <c r="A2394" t="s">
        <v>3901</v>
      </c>
      <c r="B2394" t="s">
        <v>3907</v>
      </c>
    </row>
    <row r="2395" spans="1:2" ht="12.75">
      <c r="A2395" t="s">
        <v>3901</v>
      </c>
      <c r="B2395" t="s">
        <v>3908</v>
      </c>
    </row>
    <row r="2396" spans="1:2" ht="12.75">
      <c r="A2396" t="s">
        <v>3901</v>
      </c>
      <c r="B2396" t="s">
        <v>3909</v>
      </c>
    </row>
    <row r="2397" spans="1:2" ht="12.75">
      <c r="A2397" t="s">
        <v>3901</v>
      </c>
      <c r="B2397" t="s">
        <v>3910</v>
      </c>
    </row>
    <row r="2398" spans="1:2" ht="12.75">
      <c r="A2398" t="s">
        <v>3901</v>
      </c>
      <c r="B2398" t="s">
        <v>3911</v>
      </c>
    </row>
    <row r="2399" spans="1:2" ht="12.75">
      <c r="A2399" t="s">
        <v>3901</v>
      </c>
      <c r="B2399" t="s">
        <v>3912</v>
      </c>
    </row>
    <row r="2400" spans="1:2" ht="12.75">
      <c r="A2400" t="s">
        <v>3901</v>
      </c>
      <c r="B2400" t="s">
        <v>3913</v>
      </c>
    </row>
    <row r="2401" spans="1:2" ht="12.75">
      <c r="A2401" t="s">
        <v>3914</v>
      </c>
      <c r="B2401" t="s">
        <v>3914</v>
      </c>
    </row>
    <row r="2402" spans="1:2" ht="12.75">
      <c r="A2402" t="s">
        <v>3914</v>
      </c>
      <c r="B2402" t="s">
        <v>3915</v>
      </c>
    </row>
    <row r="2403" spans="1:2" ht="12.75">
      <c r="A2403" t="s">
        <v>3914</v>
      </c>
      <c r="B2403" s="87" t="s">
        <v>3916</v>
      </c>
    </row>
    <row r="2404" spans="1:2" ht="12.75">
      <c r="A2404" t="s">
        <v>3914</v>
      </c>
      <c r="B2404" t="s">
        <v>3917</v>
      </c>
    </row>
    <row r="2405" spans="1:2" ht="12.75">
      <c r="A2405" t="s">
        <v>3914</v>
      </c>
      <c r="B2405" t="s">
        <v>3918</v>
      </c>
    </row>
    <row r="2406" spans="1:2" ht="12.75">
      <c r="A2406" t="s">
        <v>3914</v>
      </c>
      <c r="B2406" t="s">
        <v>3919</v>
      </c>
    </row>
    <row r="2407" spans="1:2" ht="12.75">
      <c r="A2407" t="s">
        <v>3914</v>
      </c>
      <c r="B2407" t="s">
        <v>3920</v>
      </c>
    </row>
    <row r="2408" spans="1:2" ht="12.75">
      <c r="A2408" t="s">
        <v>3914</v>
      </c>
      <c r="B2408" t="s">
        <v>3921</v>
      </c>
    </row>
    <row r="2409" spans="1:2" ht="12.75">
      <c r="A2409" t="s">
        <v>3914</v>
      </c>
      <c r="B2409" t="s">
        <v>3922</v>
      </c>
    </row>
    <row r="2410" spans="1:2" ht="12.75">
      <c r="A2410" t="s">
        <v>3914</v>
      </c>
      <c r="B2410" t="s">
        <v>3923</v>
      </c>
    </row>
    <row r="2411" spans="1:2" ht="12.75">
      <c r="A2411" t="s">
        <v>3914</v>
      </c>
      <c r="B2411" t="s">
        <v>3924</v>
      </c>
    </row>
    <row r="2412" spans="1:2" ht="12.75">
      <c r="A2412" t="s">
        <v>3925</v>
      </c>
      <c r="B2412" t="s">
        <v>3925</v>
      </c>
    </row>
    <row r="2413" spans="1:2" ht="12.75">
      <c r="A2413" t="s">
        <v>3925</v>
      </c>
      <c r="B2413" t="s">
        <v>3926</v>
      </c>
    </row>
    <row r="2414" spans="1:2" ht="12.75">
      <c r="A2414" t="s">
        <v>3925</v>
      </c>
      <c r="B2414" t="s">
        <v>3927</v>
      </c>
    </row>
    <row r="2415" spans="1:2" ht="12.75">
      <c r="A2415" t="s">
        <v>3925</v>
      </c>
      <c r="B2415" t="s">
        <v>3928</v>
      </c>
    </row>
    <row r="2416" spans="1:2" ht="12.75">
      <c r="A2416" t="s">
        <v>3925</v>
      </c>
      <c r="B2416" t="s">
        <v>3929</v>
      </c>
    </row>
    <row r="2417" spans="1:2" ht="12.75">
      <c r="A2417" t="s">
        <v>3925</v>
      </c>
      <c r="B2417" t="s">
        <v>3930</v>
      </c>
    </row>
    <row r="2418" spans="1:2" ht="12.75">
      <c r="A2418" t="s">
        <v>3925</v>
      </c>
      <c r="B2418" t="s">
        <v>3931</v>
      </c>
    </row>
    <row r="2419" spans="1:2" ht="12.75">
      <c r="A2419" t="s">
        <v>3925</v>
      </c>
      <c r="B2419" t="s">
        <v>3932</v>
      </c>
    </row>
    <row r="2420" spans="1:2" ht="12.75">
      <c r="A2420" t="s">
        <v>3925</v>
      </c>
      <c r="B2420" t="s">
        <v>3933</v>
      </c>
    </row>
    <row r="2421" spans="1:2" ht="12.75">
      <c r="A2421" t="s">
        <v>3925</v>
      </c>
      <c r="B2421" t="s">
        <v>3934</v>
      </c>
    </row>
    <row r="2422" spans="1:2" ht="12.75">
      <c r="A2422" t="s">
        <v>3935</v>
      </c>
      <c r="B2422" t="s">
        <v>3935</v>
      </c>
    </row>
    <row r="2423" spans="1:2" ht="12.75">
      <c r="A2423" t="s">
        <v>3935</v>
      </c>
      <c r="B2423" t="s">
        <v>3936</v>
      </c>
    </row>
    <row r="2424" spans="1:2" ht="12.75">
      <c r="A2424" t="s">
        <v>3935</v>
      </c>
      <c r="B2424" t="s">
        <v>3937</v>
      </c>
    </row>
    <row r="2425" spans="1:2" ht="12.75">
      <c r="A2425" t="s">
        <v>3935</v>
      </c>
      <c r="B2425" t="s">
        <v>3938</v>
      </c>
    </row>
    <row r="2426" spans="1:2" ht="12.75">
      <c r="A2426" t="s">
        <v>3935</v>
      </c>
      <c r="B2426" t="s">
        <v>3939</v>
      </c>
    </row>
    <row r="2427" spans="1:2" ht="12.75">
      <c r="A2427" t="s">
        <v>3935</v>
      </c>
      <c r="B2427" t="s">
        <v>3940</v>
      </c>
    </row>
    <row r="2428" spans="1:2" ht="12.75">
      <c r="A2428" t="s">
        <v>3935</v>
      </c>
      <c r="B2428" t="s">
        <v>3941</v>
      </c>
    </row>
    <row r="2429" spans="1:2" ht="12.75">
      <c r="A2429" t="s">
        <v>3935</v>
      </c>
      <c r="B2429" t="s">
        <v>3942</v>
      </c>
    </row>
    <row r="2430" spans="1:2" ht="12.75" customHeight="1">
      <c r="A2430" t="s">
        <v>3935</v>
      </c>
      <c r="B2430" t="s">
        <v>3943</v>
      </c>
    </row>
    <row r="2431" spans="1:2" ht="12.75">
      <c r="A2431" t="s">
        <v>3935</v>
      </c>
      <c r="B2431" t="s">
        <v>3944</v>
      </c>
    </row>
    <row r="2432" spans="1:2" ht="12.75">
      <c r="A2432" t="s">
        <v>221</v>
      </c>
      <c r="B2432" t="s">
        <v>221</v>
      </c>
    </row>
    <row r="2433" spans="1:2" ht="12.75">
      <c r="A2433" t="s">
        <v>221</v>
      </c>
      <c r="B2433" t="s">
        <v>3945</v>
      </c>
    </row>
    <row r="2434" spans="1:2" ht="12.75">
      <c r="A2434" t="s">
        <v>221</v>
      </c>
      <c r="B2434" t="s">
        <v>3946</v>
      </c>
    </row>
    <row r="2435" spans="1:2" ht="12.75">
      <c r="A2435" t="s">
        <v>221</v>
      </c>
      <c r="B2435" t="s">
        <v>3947</v>
      </c>
    </row>
    <row r="2436" spans="1:2" ht="12.75">
      <c r="A2436" t="s">
        <v>221</v>
      </c>
      <c r="B2436" t="s">
        <v>3948</v>
      </c>
    </row>
    <row r="2437" spans="1:2" ht="12.75">
      <c r="A2437" t="s">
        <v>221</v>
      </c>
      <c r="B2437" t="s">
        <v>3949</v>
      </c>
    </row>
    <row r="2438" spans="1:2" ht="12.75">
      <c r="A2438" t="s">
        <v>221</v>
      </c>
      <c r="B2438" t="s">
        <v>3950</v>
      </c>
    </row>
    <row r="2439" spans="1:2" ht="12.75">
      <c r="A2439" t="s">
        <v>221</v>
      </c>
      <c r="B2439" t="s">
        <v>3951</v>
      </c>
    </row>
    <row r="2440" spans="1:2" ht="12.75">
      <c r="A2440" t="s">
        <v>221</v>
      </c>
      <c r="B2440" t="s">
        <v>3952</v>
      </c>
    </row>
    <row r="2441" spans="1:2" ht="12.75">
      <c r="A2441" t="s">
        <v>3953</v>
      </c>
      <c r="B2441" t="s">
        <v>3953</v>
      </c>
    </row>
    <row r="2442" spans="1:2" ht="12.75">
      <c r="A2442" t="s">
        <v>3953</v>
      </c>
      <c r="B2442" t="s">
        <v>3954</v>
      </c>
    </row>
    <row r="2443" spans="1:2" ht="12.75">
      <c r="A2443" t="s">
        <v>3953</v>
      </c>
      <c r="B2443" t="s">
        <v>3955</v>
      </c>
    </row>
    <row r="2444" spans="1:2" ht="12.75">
      <c r="A2444" t="s">
        <v>3953</v>
      </c>
      <c r="B2444" t="s">
        <v>3956</v>
      </c>
    </row>
    <row r="2445" spans="1:2" ht="12.75">
      <c r="A2445" t="s">
        <v>3953</v>
      </c>
      <c r="B2445" t="s">
        <v>3957</v>
      </c>
    </row>
    <row r="2446" spans="1:2" ht="12.75">
      <c r="A2446" t="s">
        <v>3953</v>
      </c>
      <c r="B2446" t="s">
        <v>3958</v>
      </c>
    </row>
    <row r="2447" spans="1:2" ht="12.75">
      <c r="A2447" t="s">
        <v>3953</v>
      </c>
      <c r="B2447" t="s">
        <v>3959</v>
      </c>
    </row>
    <row r="2448" spans="1:2" ht="12.75">
      <c r="A2448" t="s">
        <v>3953</v>
      </c>
      <c r="B2448" t="s">
        <v>3960</v>
      </c>
    </row>
    <row r="2449" spans="1:2" ht="12.75">
      <c r="A2449" t="s">
        <v>3953</v>
      </c>
      <c r="B2449" t="s">
        <v>3961</v>
      </c>
    </row>
    <row r="2450" spans="1:2" ht="12.75">
      <c r="A2450" t="s">
        <v>3953</v>
      </c>
      <c r="B2450" t="s">
        <v>3962</v>
      </c>
    </row>
    <row r="2451" spans="1:2" ht="12.75">
      <c r="A2451" t="s">
        <v>223</v>
      </c>
      <c r="B2451" t="s">
        <v>223</v>
      </c>
    </row>
    <row r="2452" spans="1:2" ht="12.75">
      <c r="A2452" t="s">
        <v>223</v>
      </c>
      <c r="B2452" t="s">
        <v>3963</v>
      </c>
    </row>
    <row r="2453" spans="1:2" ht="12.75">
      <c r="A2453" t="s">
        <v>223</v>
      </c>
      <c r="B2453" t="s">
        <v>3964</v>
      </c>
    </row>
    <row r="2454" spans="1:2" ht="12.75">
      <c r="A2454" t="s">
        <v>223</v>
      </c>
      <c r="B2454" t="s">
        <v>3965</v>
      </c>
    </row>
    <row r="2455" spans="1:2" ht="12.75">
      <c r="A2455" t="s">
        <v>223</v>
      </c>
      <c r="B2455" t="s">
        <v>3966</v>
      </c>
    </row>
    <row r="2456" spans="1:2" ht="12.75">
      <c r="A2456" t="s">
        <v>223</v>
      </c>
      <c r="B2456" t="s">
        <v>3967</v>
      </c>
    </row>
    <row r="2457" spans="1:2" ht="12.75">
      <c r="A2457" t="s">
        <v>223</v>
      </c>
      <c r="B2457" t="s">
        <v>3968</v>
      </c>
    </row>
    <row r="2458" spans="1:2" ht="12.75">
      <c r="A2458" t="s">
        <v>223</v>
      </c>
      <c r="B2458" t="s">
        <v>3969</v>
      </c>
    </row>
    <row r="2459" spans="1:2" ht="12.75">
      <c r="A2459" t="s">
        <v>223</v>
      </c>
      <c r="B2459" t="s">
        <v>3970</v>
      </c>
    </row>
    <row r="2460" spans="1:2" ht="12.75">
      <c r="A2460" t="s">
        <v>1346</v>
      </c>
      <c r="B2460" t="s">
        <v>1346</v>
      </c>
    </row>
    <row r="2461" spans="1:2" ht="12.75">
      <c r="A2461" t="s">
        <v>1346</v>
      </c>
      <c r="B2461" t="s">
        <v>3972</v>
      </c>
    </row>
    <row r="2462" spans="1:2" ht="12.75">
      <c r="A2462" t="s">
        <v>1346</v>
      </c>
      <c r="B2462" t="s">
        <v>3973</v>
      </c>
    </row>
    <row r="2463" spans="1:2" ht="12.75">
      <c r="A2463" t="s">
        <v>1346</v>
      </c>
      <c r="B2463" t="s">
        <v>3974</v>
      </c>
    </row>
    <row r="2464" spans="1:2" ht="12.75">
      <c r="A2464" t="s">
        <v>1346</v>
      </c>
      <c r="B2464" t="s">
        <v>3975</v>
      </c>
    </row>
    <row r="2465" spans="1:2" ht="12.75">
      <c r="A2465" t="s">
        <v>1346</v>
      </c>
      <c r="B2465" t="s">
        <v>3976</v>
      </c>
    </row>
    <row r="2466" spans="1:2" ht="12.75">
      <c r="A2466" t="s">
        <v>1346</v>
      </c>
      <c r="B2466" t="s">
        <v>3977</v>
      </c>
    </row>
    <row r="2467" spans="1:2" ht="12.75">
      <c r="A2467" t="s">
        <v>1346</v>
      </c>
      <c r="B2467" t="s">
        <v>3978</v>
      </c>
    </row>
    <row r="2468" spans="1:2" ht="12.75">
      <c r="A2468" t="s">
        <v>1346</v>
      </c>
      <c r="B2468" t="s">
        <v>3979</v>
      </c>
    </row>
    <row r="2469" spans="1:2" ht="12.75">
      <c r="A2469" t="s">
        <v>1346</v>
      </c>
      <c r="B2469" t="s">
        <v>3971</v>
      </c>
    </row>
    <row r="2470" spans="1:2" ht="12.75">
      <c r="A2470" t="s">
        <v>1346</v>
      </c>
      <c r="B2470" t="s">
        <v>3980</v>
      </c>
    </row>
    <row r="2471" spans="1:2" ht="12.75">
      <c r="A2471" t="s">
        <v>1346</v>
      </c>
      <c r="B2471" t="s">
        <v>3981</v>
      </c>
    </row>
    <row r="2472" spans="1:2" ht="12.75">
      <c r="A2472" t="s">
        <v>1346</v>
      </c>
      <c r="B2472" t="s">
        <v>3982</v>
      </c>
    </row>
    <row r="2473" spans="1:2" ht="12.75">
      <c r="A2473" t="s">
        <v>1346</v>
      </c>
      <c r="B2473" t="s">
        <v>3983</v>
      </c>
    </row>
    <row r="2474" spans="1:2" ht="12.75">
      <c r="A2474" t="s">
        <v>1494</v>
      </c>
      <c r="B2474" t="s">
        <v>1494</v>
      </c>
    </row>
    <row r="2475" spans="1:2" ht="12.75">
      <c r="A2475" t="s">
        <v>1494</v>
      </c>
      <c r="B2475" t="s">
        <v>3984</v>
      </c>
    </row>
    <row r="2476" spans="1:2" ht="12.75">
      <c r="A2476" t="s">
        <v>1494</v>
      </c>
      <c r="B2476" t="s">
        <v>3985</v>
      </c>
    </row>
    <row r="2477" spans="1:2" ht="12.75">
      <c r="A2477" t="s">
        <v>1494</v>
      </c>
      <c r="B2477" t="s">
        <v>3986</v>
      </c>
    </row>
    <row r="2478" spans="1:2" ht="12.75">
      <c r="A2478" t="s">
        <v>1494</v>
      </c>
      <c r="B2478" t="s">
        <v>3987</v>
      </c>
    </row>
    <row r="2479" spans="1:2" ht="12.75">
      <c r="A2479" t="s">
        <v>1494</v>
      </c>
      <c r="B2479" t="s">
        <v>3988</v>
      </c>
    </row>
    <row r="2480" spans="1:2" ht="12.75">
      <c r="A2480" t="s">
        <v>1494</v>
      </c>
      <c r="B2480" t="s">
        <v>3989</v>
      </c>
    </row>
    <row r="2481" spans="1:2" ht="12.75">
      <c r="A2481" t="s">
        <v>1494</v>
      </c>
      <c r="B2481" t="s">
        <v>3990</v>
      </c>
    </row>
    <row r="2482" spans="1:2" ht="12.75">
      <c r="A2482" t="s">
        <v>1494</v>
      </c>
      <c r="B2482" t="s">
        <v>3991</v>
      </c>
    </row>
    <row r="2483" spans="1:2" ht="12.75">
      <c r="A2483" t="s">
        <v>1494</v>
      </c>
      <c r="B2483" t="s">
        <v>3992</v>
      </c>
    </row>
    <row r="2484" spans="1:2" ht="12.75">
      <c r="A2484" t="s">
        <v>1497</v>
      </c>
      <c r="B2484" t="s">
        <v>1497</v>
      </c>
    </row>
    <row r="2485" spans="1:2" ht="12.75">
      <c r="A2485" t="s">
        <v>1497</v>
      </c>
      <c r="B2485" t="s">
        <v>3993</v>
      </c>
    </row>
    <row r="2486" spans="1:2" ht="12.75">
      <c r="A2486" t="s">
        <v>1497</v>
      </c>
      <c r="B2486" t="s">
        <v>3995</v>
      </c>
    </row>
    <row r="2487" spans="1:2" ht="12.75">
      <c r="A2487" t="s">
        <v>1497</v>
      </c>
      <c r="B2487" t="s">
        <v>3996</v>
      </c>
    </row>
    <row r="2488" spans="1:2" ht="12.75">
      <c r="A2488" t="s">
        <v>1497</v>
      </c>
      <c r="B2488" t="s">
        <v>3997</v>
      </c>
    </row>
    <row r="2489" spans="1:2" ht="12.75">
      <c r="A2489" t="s">
        <v>1497</v>
      </c>
      <c r="B2489" t="s">
        <v>3998</v>
      </c>
    </row>
    <row r="2490" spans="1:2" ht="12.75">
      <c r="A2490" t="s">
        <v>1497</v>
      </c>
      <c r="B2490" t="s">
        <v>3999</v>
      </c>
    </row>
    <row r="2491" spans="1:2" ht="12.75">
      <c r="A2491" t="s">
        <v>1497</v>
      </c>
      <c r="B2491" t="s">
        <v>4000</v>
      </c>
    </row>
    <row r="2492" spans="1:2" ht="12.75">
      <c r="A2492" t="s">
        <v>1497</v>
      </c>
      <c r="B2492" t="s">
        <v>4001</v>
      </c>
    </row>
    <row r="2493" spans="1:2" ht="12.75">
      <c r="A2493" t="s">
        <v>1497</v>
      </c>
      <c r="B2493" t="s">
        <v>4002</v>
      </c>
    </row>
    <row r="2494" spans="1:2" ht="12.75">
      <c r="A2494" t="s">
        <v>1497</v>
      </c>
      <c r="B2494" t="s">
        <v>3994</v>
      </c>
    </row>
    <row r="2495" spans="1:2" ht="12.75">
      <c r="A2495" t="s">
        <v>1497</v>
      </c>
      <c r="B2495" t="s">
        <v>4003</v>
      </c>
    </row>
    <row r="2496" spans="1:2" ht="12.75">
      <c r="A2496" t="s">
        <v>4004</v>
      </c>
      <c r="B2496" t="s">
        <v>4004</v>
      </c>
    </row>
    <row r="2497" spans="1:2" ht="12.75">
      <c r="A2497" t="s">
        <v>4004</v>
      </c>
      <c r="B2497" t="s">
        <v>4024</v>
      </c>
    </row>
    <row r="2498" spans="1:2" ht="12.75">
      <c r="A2498" t="s">
        <v>4004</v>
      </c>
      <c r="B2498" t="s">
        <v>4005</v>
      </c>
    </row>
    <row r="2499" spans="1:2" ht="12.75">
      <c r="A2499" t="s">
        <v>4004</v>
      </c>
      <c r="B2499" t="s">
        <v>4006</v>
      </c>
    </row>
    <row r="2500" spans="1:2" ht="12.75">
      <c r="A2500" t="s">
        <v>4004</v>
      </c>
      <c r="B2500" t="s">
        <v>4007</v>
      </c>
    </row>
    <row r="2501" spans="1:2" ht="12.75">
      <c r="A2501" t="s">
        <v>4004</v>
      </c>
      <c r="B2501" t="s">
        <v>4008</v>
      </c>
    </row>
    <row r="2502" spans="1:2" ht="12.75">
      <c r="A2502" t="s">
        <v>4004</v>
      </c>
      <c r="B2502" t="s">
        <v>4009</v>
      </c>
    </row>
    <row r="2503" spans="1:2" ht="12.75">
      <c r="A2503" t="s">
        <v>4004</v>
      </c>
      <c r="B2503" t="s">
        <v>4010</v>
      </c>
    </row>
    <row r="2504" spans="1:2" ht="12.75">
      <c r="A2504" t="s">
        <v>4004</v>
      </c>
      <c r="B2504" t="s">
        <v>4011</v>
      </c>
    </row>
    <row r="2505" spans="1:2" ht="12.75">
      <c r="A2505" t="s">
        <v>4004</v>
      </c>
      <c r="B2505" t="s">
        <v>4012</v>
      </c>
    </row>
    <row r="2506" spans="1:2" ht="12.75">
      <c r="A2506" t="s">
        <v>4004</v>
      </c>
      <c r="B2506" t="s">
        <v>4013</v>
      </c>
    </row>
    <row r="2507" spans="1:2" ht="12.75">
      <c r="A2507" t="s">
        <v>4004</v>
      </c>
      <c r="B2507" t="s">
        <v>4014</v>
      </c>
    </row>
    <row r="2508" spans="1:2" ht="12.75">
      <c r="A2508" t="s">
        <v>4004</v>
      </c>
      <c r="B2508" t="s">
        <v>4015</v>
      </c>
    </row>
    <row r="2509" spans="1:2" ht="12.75">
      <c r="A2509" t="s">
        <v>4004</v>
      </c>
      <c r="B2509" t="s">
        <v>4016</v>
      </c>
    </row>
    <row r="2510" spans="1:2" ht="12.75">
      <c r="A2510" t="s">
        <v>4004</v>
      </c>
      <c r="B2510" t="s">
        <v>4017</v>
      </c>
    </row>
    <row r="2511" spans="1:2" ht="12.75">
      <c r="A2511" t="s">
        <v>4004</v>
      </c>
      <c r="B2511" t="s">
        <v>4018</v>
      </c>
    </row>
    <row r="2512" spans="1:2" ht="12.75">
      <c r="A2512" t="s">
        <v>4004</v>
      </c>
      <c r="B2512" t="s">
        <v>4019</v>
      </c>
    </row>
    <row r="2513" spans="1:2" ht="12.75">
      <c r="A2513" t="s">
        <v>4004</v>
      </c>
      <c r="B2513" t="s">
        <v>4020</v>
      </c>
    </row>
    <row r="2514" spans="1:2" ht="12.75">
      <c r="A2514" t="s">
        <v>4004</v>
      </c>
      <c r="B2514" t="s">
        <v>4021</v>
      </c>
    </row>
    <row r="2515" spans="1:2" ht="12.75">
      <c r="A2515" t="s">
        <v>4004</v>
      </c>
      <c r="B2515" t="s">
        <v>4022</v>
      </c>
    </row>
    <row r="2516" spans="1:2" ht="12.75">
      <c r="A2516" t="s">
        <v>4004</v>
      </c>
      <c r="B2516" t="s">
        <v>4023</v>
      </c>
    </row>
    <row r="2517" spans="1:2" ht="12.75">
      <c r="A2517" t="s">
        <v>4025</v>
      </c>
      <c r="B2517" t="s">
        <v>4025</v>
      </c>
    </row>
    <row r="2518" spans="1:2" ht="12.75">
      <c r="A2518" t="s">
        <v>4025</v>
      </c>
      <c r="B2518" t="s">
        <v>4026</v>
      </c>
    </row>
    <row r="2519" spans="1:2" ht="12.75">
      <c r="A2519" t="s">
        <v>4025</v>
      </c>
      <c r="B2519" t="s">
        <v>4027</v>
      </c>
    </row>
    <row r="2520" spans="1:2" ht="12.75">
      <c r="A2520" t="s">
        <v>4025</v>
      </c>
      <c r="B2520" t="s">
        <v>4028</v>
      </c>
    </row>
    <row r="2521" spans="1:2" ht="12.75">
      <c r="A2521" t="s">
        <v>4025</v>
      </c>
      <c r="B2521" t="s">
        <v>4029</v>
      </c>
    </row>
    <row r="2522" spans="1:2" ht="12.75">
      <c r="A2522" t="s">
        <v>4025</v>
      </c>
      <c r="B2522" t="s">
        <v>4030</v>
      </c>
    </row>
    <row r="2523" spans="1:2" ht="12.75">
      <c r="A2523" t="s">
        <v>4025</v>
      </c>
      <c r="B2523" t="s">
        <v>4031</v>
      </c>
    </row>
    <row r="2524" spans="1:2" ht="12.75">
      <c r="A2524" t="s">
        <v>4025</v>
      </c>
      <c r="B2524" t="s">
        <v>4032</v>
      </c>
    </row>
    <row r="2525" spans="1:2" ht="12.75">
      <c r="A2525" t="s">
        <v>4025</v>
      </c>
      <c r="B2525" t="s">
        <v>4033</v>
      </c>
    </row>
    <row r="2526" spans="1:2" ht="12.75">
      <c r="A2526" t="s">
        <v>4025</v>
      </c>
      <c r="B2526" t="s">
        <v>4034</v>
      </c>
    </row>
    <row r="2527" spans="1:2" ht="12.75">
      <c r="A2527" t="s">
        <v>4035</v>
      </c>
      <c r="B2527" t="s">
        <v>4035</v>
      </c>
    </row>
    <row r="2528" spans="1:2" ht="12.75">
      <c r="A2528" t="s">
        <v>4035</v>
      </c>
      <c r="B2528" t="s">
        <v>4036</v>
      </c>
    </row>
    <row r="2529" spans="1:2" ht="12.75">
      <c r="A2529" t="s">
        <v>4035</v>
      </c>
      <c r="B2529" t="s">
        <v>4037</v>
      </c>
    </row>
    <row r="2530" spans="1:2" ht="12.75">
      <c r="A2530" t="s">
        <v>4035</v>
      </c>
      <c r="B2530" t="s">
        <v>4038</v>
      </c>
    </row>
    <row r="2531" spans="1:2" ht="12.75">
      <c r="A2531" t="s">
        <v>4035</v>
      </c>
      <c r="B2531" t="s">
        <v>4039</v>
      </c>
    </row>
    <row r="2532" spans="1:2" ht="12.75">
      <c r="A2532" t="s">
        <v>4035</v>
      </c>
      <c r="B2532" t="s">
        <v>4040</v>
      </c>
    </row>
    <row r="2533" spans="1:2" ht="12.75">
      <c r="A2533" t="s">
        <v>4035</v>
      </c>
      <c r="B2533" t="s">
        <v>4041</v>
      </c>
    </row>
    <row r="2534" spans="1:2" ht="12.75">
      <c r="A2534" t="s">
        <v>4035</v>
      </c>
      <c r="B2534" t="s">
        <v>4042</v>
      </c>
    </row>
    <row r="2535" spans="1:2" ht="12.75">
      <c r="A2535" t="s">
        <v>4035</v>
      </c>
      <c r="B2535" t="s">
        <v>4043</v>
      </c>
    </row>
    <row r="2536" spans="1:2" ht="12.75">
      <c r="A2536" t="s">
        <v>4035</v>
      </c>
      <c r="B2536" t="s">
        <v>4044</v>
      </c>
    </row>
    <row r="2537" spans="1:2" ht="12.75">
      <c r="A2537" t="s">
        <v>4035</v>
      </c>
      <c r="B2537" t="s">
        <v>4045</v>
      </c>
    </row>
    <row r="2538" spans="1:2" ht="12.75">
      <c r="A2538" t="s">
        <v>4046</v>
      </c>
      <c r="B2538" t="s">
        <v>4046</v>
      </c>
    </row>
    <row r="2539" spans="1:2" ht="12.75">
      <c r="A2539" t="s">
        <v>4046</v>
      </c>
      <c r="B2539" t="s">
        <v>4047</v>
      </c>
    </row>
    <row r="2540" spans="1:2" ht="12.75">
      <c r="A2540" t="s">
        <v>4046</v>
      </c>
      <c r="B2540" t="s">
        <v>4048</v>
      </c>
    </row>
    <row r="2541" spans="1:2" ht="12.75" customHeight="1">
      <c r="A2541" t="s">
        <v>4046</v>
      </c>
      <c r="B2541" t="s">
        <v>4049</v>
      </c>
    </row>
    <row r="2542" spans="1:2" ht="12.75">
      <c r="A2542" t="s">
        <v>4046</v>
      </c>
      <c r="B2542" t="s">
        <v>4050</v>
      </c>
    </row>
    <row r="2543" spans="1:2" ht="12.75">
      <c r="A2543" t="s">
        <v>4046</v>
      </c>
      <c r="B2543" t="s">
        <v>4051</v>
      </c>
    </row>
    <row r="2544" spans="1:2" ht="12.75">
      <c r="A2544" t="s">
        <v>4046</v>
      </c>
      <c r="B2544" t="s">
        <v>4052</v>
      </c>
    </row>
    <row r="2545" spans="1:2" ht="12.75">
      <c r="A2545" t="s">
        <v>4046</v>
      </c>
      <c r="B2545" t="s">
        <v>4053</v>
      </c>
    </row>
    <row r="2546" spans="1:2" ht="12.75">
      <c r="A2546" t="s">
        <v>4046</v>
      </c>
      <c r="B2546" t="s">
        <v>4054</v>
      </c>
    </row>
    <row r="2547" spans="1:2" ht="12.75">
      <c r="A2547" t="s">
        <v>4046</v>
      </c>
      <c r="B2547" s="87" t="s">
        <v>4055</v>
      </c>
    </row>
    <row r="2548" spans="1:2" ht="12.75">
      <c r="A2548" t="s">
        <v>4046</v>
      </c>
      <c r="B2548" t="s">
        <v>4056</v>
      </c>
    </row>
    <row r="2549" spans="1:2" ht="12.75">
      <c r="A2549" t="s">
        <v>4046</v>
      </c>
      <c r="B2549" t="s">
        <v>4057</v>
      </c>
    </row>
    <row r="2550" spans="1:2" ht="12.75">
      <c r="A2550" t="s">
        <v>4058</v>
      </c>
      <c r="B2550" t="s">
        <v>4058</v>
      </c>
    </row>
    <row r="2551" spans="1:2" ht="12.75">
      <c r="A2551" t="s">
        <v>4058</v>
      </c>
      <c r="B2551" t="s">
        <v>4060</v>
      </c>
    </row>
    <row r="2552" spans="1:2" ht="12.75">
      <c r="A2552" t="s">
        <v>4058</v>
      </c>
      <c r="B2552" t="s">
        <v>4059</v>
      </c>
    </row>
    <row r="2553" spans="1:2" ht="12.75">
      <c r="A2553" t="s">
        <v>4058</v>
      </c>
      <c r="B2553" t="s">
        <v>4061</v>
      </c>
    </row>
    <row r="2554" spans="1:2" ht="12.75">
      <c r="A2554" t="s">
        <v>4058</v>
      </c>
      <c r="B2554" t="s">
        <v>4062</v>
      </c>
    </row>
    <row r="2555" spans="1:2" ht="12.75">
      <c r="A2555" t="s">
        <v>4058</v>
      </c>
      <c r="B2555" t="s">
        <v>4063</v>
      </c>
    </row>
    <row r="2556" spans="1:2" ht="12.75">
      <c r="A2556" t="s">
        <v>4058</v>
      </c>
      <c r="B2556" t="s">
        <v>4064</v>
      </c>
    </row>
    <row r="2557" spans="1:2" ht="12.75">
      <c r="A2557" t="s">
        <v>4058</v>
      </c>
      <c r="B2557" t="s">
        <v>4065</v>
      </c>
    </row>
    <row r="2558" spans="1:2" ht="12.75">
      <c r="A2558" t="s">
        <v>4058</v>
      </c>
      <c r="B2558" t="s">
        <v>4066</v>
      </c>
    </row>
    <row r="2559" spans="1:2" ht="12.75">
      <c r="A2559" t="s">
        <v>4058</v>
      </c>
      <c r="B2559" t="s">
        <v>4067</v>
      </c>
    </row>
    <row r="2560" spans="1:2" ht="12.75">
      <c r="A2560" t="s">
        <v>4068</v>
      </c>
      <c r="B2560" t="s">
        <v>4068</v>
      </c>
    </row>
    <row r="2561" spans="1:2" ht="12.75">
      <c r="A2561" t="s">
        <v>4068</v>
      </c>
      <c r="B2561" t="s">
        <v>4069</v>
      </c>
    </row>
    <row r="2562" spans="1:2" ht="12.75">
      <c r="A2562" t="s">
        <v>4068</v>
      </c>
      <c r="B2562" t="s">
        <v>4070</v>
      </c>
    </row>
    <row r="2563" spans="1:2" ht="12.75">
      <c r="A2563" t="s">
        <v>4068</v>
      </c>
      <c r="B2563" t="s">
        <v>4071</v>
      </c>
    </row>
    <row r="2564" spans="1:2" ht="12.75">
      <c r="A2564" t="s">
        <v>4068</v>
      </c>
      <c r="B2564" t="s">
        <v>4072</v>
      </c>
    </row>
    <row r="2565" spans="1:2" ht="12.75">
      <c r="A2565" t="s">
        <v>4068</v>
      </c>
      <c r="B2565" t="s">
        <v>4073</v>
      </c>
    </row>
    <row r="2566" spans="1:2" ht="12.75">
      <c r="A2566" t="s">
        <v>4068</v>
      </c>
      <c r="B2566" t="s">
        <v>4074</v>
      </c>
    </row>
    <row r="2567" spans="1:2" ht="12.75">
      <c r="A2567" t="s">
        <v>4068</v>
      </c>
      <c r="B2567" t="s">
        <v>4075</v>
      </c>
    </row>
    <row r="2568" spans="1:2" ht="12.75">
      <c r="A2568" t="s">
        <v>4068</v>
      </c>
      <c r="B2568" t="s">
        <v>4076</v>
      </c>
    </row>
    <row r="2569" spans="1:2" ht="12.75">
      <c r="A2569" t="s">
        <v>4077</v>
      </c>
      <c r="B2569" t="s">
        <v>4077</v>
      </c>
    </row>
    <row r="2570" spans="1:2" ht="12.75">
      <c r="A2570" t="s">
        <v>4077</v>
      </c>
      <c r="B2570" t="s">
        <v>4078</v>
      </c>
    </row>
    <row r="2571" spans="1:2" ht="12.75">
      <c r="A2571" t="s">
        <v>4077</v>
      </c>
      <c r="B2571" t="s">
        <v>4079</v>
      </c>
    </row>
    <row r="2572" spans="1:2" ht="12.75">
      <c r="A2572" t="s">
        <v>4077</v>
      </c>
      <c r="B2572" t="s">
        <v>4080</v>
      </c>
    </row>
    <row r="2573" spans="1:2" ht="12.75">
      <c r="A2573" t="s">
        <v>4077</v>
      </c>
      <c r="B2573" t="s">
        <v>4081</v>
      </c>
    </row>
    <row r="2574" spans="1:2" ht="12.75" customHeight="1">
      <c r="A2574" t="s">
        <v>4077</v>
      </c>
      <c r="B2574" t="s">
        <v>4082</v>
      </c>
    </row>
    <row r="2575" spans="1:2" ht="12.75">
      <c r="A2575" t="s">
        <v>4077</v>
      </c>
      <c r="B2575" t="s">
        <v>4083</v>
      </c>
    </row>
    <row r="2576" spans="1:2" ht="12.75">
      <c r="A2576" t="s">
        <v>4077</v>
      </c>
      <c r="B2576" t="s">
        <v>4084</v>
      </c>
    </row>
    <row r="2577" spans="1:2" ht="12.75">
      <c r="A2577" t="s">
        <v>4077</v>
      </c>
      <c r="B2577" t="s">
        <v>4085</v>
      </c>
    </row>
    <row r="2578" spans="1:2" ht="12.75">
      <c r="A2578" t="s">
        <v>4086</v>
      </c>
      <c r="B2578" t="s">
        <v>4086</v>
      </c>
    </row>
    <row r="2579" spans="1:2" ht="12.75">
      <c r="A2579" t="s">
        <v>4086</v>
      </c>
      <c r="B2579" t="s">
        <v>4087</v>
      </c>
    </row>
    <row r="2580" spans="1:2" ht="12.75">
      <c r="A2580" t="s">
        <v>4086</v>
      </c>
      <c r="B2580" t="s">
        <v>4088</v>
      </c>
    </row>
    <row r="2581" spans="1:2" ht="12.75">
      <c r="A2581" t="s">
        <v>4086</v>
      </c>
      <c r="B2581" t="s">
        <v>4089</v>
      </c>
    </row>
    <row r="2582" spans="1:2" ht="12.75">
      <c r="A2582" t="s">
        <v>4086</v>
      </c>
      <c r="B2582" t="s">
        <v>4090</v>
      </c>
    </row>
    <row r="2583" spans="1:2" ht="12.75">
      <c r="A2583" t="s">
        <v>4086</v>
      </c>
      <c r="B2583" t="s">
        <v>4091</v>
      </c>
    </row>
    <row r="2584" spans="1:2" ht="12.75">
      <c r="A2584" t="s">
        <v>4086</v>
      </c>
      <c r="B2584" t="s">
        <v>4092</v>
      </c>
    </row>
    <row r="2585" spans="1:2" ht="12.75">
      <c r="A2585" t="s">
        <v>4086</v>
      </c>
      <c r="B2585" t="s">
        <v>4093</v>
      </c>
    </row>
    <row r="2586" spans="1:2" ht="12.75">
      <c r="A2586" t="s">
        <v>4086</v>
      </c>
      <c r="B2586" t="s">
        <v>4094</v>
      </c>
    </row>
    <row r="2587" spans="1:2" ht="12.75">
      <c r="A2587" t="s">
        <v>4086</v>
      </c>
      <c r="B2587" t="s">
        <v>4095</v>
      </c>
    </row>
    <row r="2588" spans="1:2" ht="12.75">
      <c r="A2588" t="s">
        <v>4086</v>
      </c>
      <c r="B2588" t="s">
        <v>4096</v>
      </c>
    </row>
    <row r="2589" spans="1:2" ht="12.75">
      <c r="A2589" t="s">
        <v>4097</v>
      </c>
      <c r="B2589" t="s">
        <v>4097</v>
      </c>
    </row>
    <row r="2590" spans="1:2" ht="12.75">
      <c r="A2590" t="s">
        <v>4097</v>
      </c>
      <c r="B2590" t="s">
        <v>4098</v>
      </c>
    </row>
    <row r="2591" spans="1:2" ht="12.75">
      <c r="A2591" t="s">
        <v>4097</v>
      </c>
      <c r="B2591" t="s">
        <v>4099</v>
      </c>
    </row>
    <row r="2592" spans="1:2" ht="12.75">
      <c r="A2592" t="s">
        <v>4097</v>
      </c>
      <c r="B2592" t="s">
        <v>4100</v>
      </c>
    </row>
    <row r="2593" spans="1:2" ht="12.75">
      <c r="A2593" t="s">
        <v>4097</v>
      </c>
      <c r="B2593" t="s">
        <v>4101</v>
      </c>
    </row>
    <row r="2594" spans="1:2" ht="12.75">
      <c r="A2594" t="s">
        <v>4097</v>
      </c>
      <c r="B2594" t="s">
        <v>4102</v>
      </c>
    </row>
    <row r="2595" spans="1:2" ht="12.75">
      <c r="A2595" t="s">
        <v>4097</v>
      </c>
      <c r="B2595" t="s">
        <v>4103</v>
      </c>
    </row>
    <row r="2596" spans="1:2" ht="12.75">
      <c r="A2596" t="s">
        <v>232</v>
      </c>
      <c r="B2596" t="s">
        <v>232</v>
      </c>
    </row>
    <row r="2597" spans="1:2" ht="12.75">
      <c r="A2597" t="s">
        <v>232</v>
      </c>
      <c r="B2597" t="s">
        <v>4104</v>
      </c>
    </row>
    <row r="2598" spans="1:2" ht="12.75">
      <c r="A2598" t="s">
        <v>232</v>
      </c>
      <c r="B2598" t="s">
        <v>4105</v>
      </c>
    </row>
    <row r="2599" spans="1:2" ht="12.75">
      <c r="A2599" t="s">
        <v>232</v>
      </c>
      <c r="B2599" t="s">
        <v>4106</v>
      </c>
    </row>
    <row r="2600" spans="1:2" ht="12.75">
      <c r="A2600" t="s">
        <v>232</v>
      </c>
      <c r="B2600" t="s">
        <v>4107</v>
      </c>
    </row>
    <row r="2601" spans="1:2" ht="12.75">
      <c r="A2601" t="s">
        <v>232</v>
      </c>
      <c r="B2601" t="s">
        <v>4108</v>
      </c>
    </row>
    <row r="2602" spans="1:2" ht="12.75">
      <c r="A2602" t="s">
        <v>232</v>
      </c>
      <c r="B2602" t="s">
        <v>4109</v>
      </c>
    </row>
    <row r="2603" spans="1:2" ht="12.75">
      <c r="A2603" t="s">
        <v>232</v>
      </c>
      <c r="B2603" t="s">
        <v>4110</v>
      </c>
    </row>
    <row r="2604" spans="1:2" ht="12.75">
      <c r="A2604" t="s">
        <v>232</v>
      </c>
      <c r="B2604" t="s">
        <v>4111</v>
      </c>
    </row>
    <row r="2605" spans="1:2" ht="12.75">
      <c r="A2605" t="s">
        <v>232</v>
      </c>
      <c r="B2605" t="s">
        <v>4112</v>
      </c>
    </row>
    <row r="2606" spans="1:2" ht="12.75">
      <c r="A2606" t="s">
        <v>232</v>
      </c>
      <c r="B2606" t="s">
        <v>4113</v>
      </c>
    </row>
    <row r="2607" spans="1:2" ht="12.75">
      <c r="A2607" t="s">
        <v>4114</v>
      </c>
      <c r="B2607" t="s">
        <v>4114</v>
      </c>
    </row>
    <row r="2608" spans="1:2" ht="12.75">
      <c r="A2608" t="s">
        <v>4114</v>
      </c>
      <c r="B2608" t="s">
        <v>4115</v>
      </c>
    </row>
    <row r="2609" spans="1:2" ht="12.75">
      <c r="A2609" t="s">
        <v>4114</v>
      </c>
      <c r="B2609" t="s">
        <v>4116</v>
      </c>
    </row>
    <row r="2610" spans="1:2" ht="12.75">
      <c r="A2610" t="s">
        <v>4114</v>
      </c>
      <c r="B2610" t="s">
        <v>4117</v>
      </c>
    </row>
    <row r="2611" spans="1:2" ht="12.75">
      <c r="A2611" t="s">
        <v>4114</v>
      </c>
      <c r="B2611" t="s">
        <v>4118</v>
      </c>
    </row>
    <row r="2612" spans="1:2" ht="12.75">
      <c r="A2612" t="s">
        <v>4114</v>
      </c>
      <c r="B2612" t="s">
        <v>4119</v>
      </c>
    </row>
    <row r="2613" spans="1:2" ht="12.75">
      <c r="A2613" t="s">
        <v>4114</v>
      </c>
      <c r="B2613" t="s">
        <v>4120</v>
      </c>
    </row>
    <row r="2614" spans="1:2" ht="12.75">
      <c r="A2614" t="s">
        <v>4114</v>
      </c>
      <c r="B2614" t="s">
        <v>4121</v>
      </c>
    </row>
    <row r="2615" spans="1:2" ht="12.75">
      <c r="A2615" t="s">
        <v>4114</v>
      </c>
      <c r="B2615" t="s">
        <v>4122</v>
      </c>
    </row>
    <row r="2616" spans="1:2" ht="12.75">
      <c r="A2616" t="s">
        <v>4114</v>
      </c>
      <c r="B2616" t="s">
        <v>4123</v>
      </c>
    </row>
    <row r="2617" spans="1:2" ht="12.75">
      <c r="A2617" t="s">
        <v>4124</v>
      </c>
      <c r="B2617" t="s">
        <v>4124</v>
      </c>
    </row>
    <row r="2618" spans="1:2" ht="12.75">
      <c r="A2618" t="s">
        <v>4124</v>
      </c>
      <c r="B2618" t="s">
        <v>4125</v>
      </c>
    </row>
    <row r="2619" spans="1:2" ht="12.75">
      <c r="A2619" t="s">
        <v>4124</v>
      </c>
      <c r="B2619" t="s">
        <v>4126</v>
      </c>
    </row>
    <row r="2620" spans="1:2" ht="12.75" customHeight="1">
      <c r="A2620" t="s">
        <v>4124</v>
      </c>
      <c r="B2620" t="s">
        <v>4127</v>
      </c>
    </row>
    <row r="2621" spans="1:2" ht="12.75">
      <c r="A2621" t="s">
        <v>4124</v>
      </c>
      <c r="B2621" t="s">
        <v>4128</v>
      </c>
    </row>
    <row r="2622" spans="1:2" ht="12.75">
      <c r="A2622" t="s">
        <v>4124</v>
      </c>
      <c r="B2622" t="s">
        <v>4129</v>
      </c>
    </row>
    <row r="2623" spans="1:2" ht="12.75">
      <c r="A2623" t="s">
        <v>4124</v>
      </c>
      <c r="B2623" s="87" t="s">
        <v>4130</v>
      </c>
    </row>
    <row r="2624" spans="1:2" ht="12.75">
      <c r="A2624" t="s">
        <v>4124</v>
      </c>
      <c r="B2624" s="87" t="s">
        <v>4131</v>
      </c>
    </row>
    <row r="2625" spans="1:2" ht="12.75">
      <c r="A2625" t="s">
        <v>4124</v>
      </c>
      <c r="B2625" t="s">
        <v>4132</v>
      </c>
    </row>
    <row r="2626" spans="1:2" ht="12.75">
      <c r="A2626" t="s">
        <v>4124</v>
      </c>
      <c r="B2626" t="s">
        <v>4133</v>
      </c>
    </row>
    <row r="2627" spans="1:2" ht="12.75">
      <c r="A2627" t="s">
        <v>4124</v>
      </c>
      <c r="B2627" t="s">
        <v>4134</v>
      </c>
    </row>
    <row r="2628" spans="1:2" ht="12.75">
      <c r="A2628" t="s">
        <v>4124</v>
      </c>
      <c r="B2628" t="s">
        <v>4135</v>
      </c>
    </row>
    <row r="2629" spans="1:2" ht="12.75">
      <c r="A2629" t="s">
        <v>4124</v>
      </c>
      <c r="B2629" t="s">
        <v>4136</v>
      </c>
    </row>
    <row r="2630" spans="1:2" ht="12.75">
      <c r="A2630" t="s">
        <v>4124</v>
      </c>
      <c r="B2630" t="s">
        <v>4137</v>
      </c>
    </row>
    <row r="2631" spans="1:2" ht="12.75">
      <c r="A2631" t="s">
        <v>4124</v>
      </c>
      <c r="B2631" t="s">
        <v>4138</v>
      </c>
    </row>
    <row r="2632" spans="1:2" ht="12.75">
      <c r="A2632" t="s">
        <v>4124</v>
      </c>
      <c r="B2632" t="s">
        <v>4141</v>
      </c>
    </row>
    <row r="2633" spans="1:2" ht="12.75">
      <c r="A2633" t="s">
        <v>4124</v>
      </c>
      <c r="B2633" t="s">
        <v>4139</v>
      </c>
    </row>
    <row r="2634" spans="1:2" ht="12.75">
      <c r="A2634" t="s">
        <v>4124</v>
      </c>
      <c r="B2634" t="s">
        <v>4140</v>
      </c>
    </row>
    <row r="2635" spans="1:2" ht="12.75">
      <c r="A2635" t="s">
        <v>4124</v>
      </c>
      <c r="B2635" t="s">
        <v>4142</v>
      </c>
    </row>
    <row r="2636" spans="1:2" ht="12.75">
      <c r="A2636" t="s">
        <v>4124</v>
      </c>
      <c r="B2636" t="s">
        <v>4143</v>
      </c>
    </row>
    <row r="2637" spans="1:2" ht="12.75">
      <c r="A2637" t="s">
        <v>4124</v>
      </c>
      <c r="B2637" t="s">
        <v>4177</v>
      </c>
    </row>
    <row r="2638" spans="1:2" ht="12.75">
      <c r="A2638" t="s">
        <v>4124</v>
      </c>
      <c r="B2638" t="s">
        <v>4144</v>
      </c>
    </row>
    <row r="2639" spans="1:2" ht="12.75">
      <c r="A2639" t="s">
        <v>4124</v>
      </c>
      <c r="B2639" t="s">
        <v>4145</v>
      </c>
    </row>
    <row r="2640" spans="1:2" ht="12.75">
      <c r="A2640" t="s">
        <v>4124</v>
      </c>
      <c r="B2640" t="s">
        <v>4146</v>
      </c>
    </row>
    <row r="2641" spans="1:2" ht="12.75">
      <c r="A2641" t="s">
        <v>4124</v>
      </c>
      <c r="B2641" t="s">
        <v>4147</v>
      </c>
    </row>
    <row r="2642" spans="1:2" ht="12.75">
      <c r="A2642" t="s">
        <v>4124</v>
      </c>
      <c r="B2642" t="s">
        <v>4148</v>
      </c>
    </row>
    <row r="2643" spans="1:2" ht="12.75">
      <c r="A2643" t="s">
        <v>4124</v>
      </c>
      <c r="B2643" t="s">
        <v>4149</v>
      </c>
    </row>
    <row r="2644" spans="1:2" ht="12.75">
      <c r="A2644" t="s">
        <v>4124</v>
      </c>
      <c r="B2644" t="s">
        <v>4150</v>
      </c>
    </row>
    <row r="2645" spans="1:2" ht="12.75">
      <c r="A2645" t="s">
        <v>4124</v>
      </c>
      <c r="B2645" t="s">
        <v>4151</v>
      </c>
    </row>
    <row r="2646" spans="1:2" ht="12.75">
      <c r="A2646" t="s">
        <v>4152</v>
      </c>
      <c r="B2646" t="s">
        <v>4152</v>
      </c>
    </row>
    <row r="2647" spans="1:2" ht="12.75">
      <c r="A2647" t="s">
        <v>4152</v>
      </c>
      <c r="B2647" t="s">
        <v>4153</v>
      </c>
    </row>
    <row r="2648" spans="1:2" ht="12.75">
      <c r="A2648" t="s">
        <v>4152</v>
      </c>
      <c r="B2648" t="s">
        <v>4154</v>
      </c>
    </row>
    <row r="2649" spans="1:2" ht="12.75">
      <c r="A2649" t="s">
        <v>4152</v>
      </c>
      <c r="B2649" t="s">
        <v>4155</v>
      </c>
    </row>
    <row r="2650" spans="1:2" ht="12.75">
      <c r="A2650" t="s">
        <v>4152</v>
      </c>
      <c r="B2650" t="s">
        <v>4156</v>
      </c>
    </row>
    <row r="2651" spans="1:2" ht="12.75">
      <c r="A2651" t="s">
        <v>4152</v>
      </c>
      <c r="B2651" t="s">
        <v>4157</v>
      </c>
    </row>
    <row r="2652" spans="1:2" ht="12.75">
      <c r="A2652" t="s">
        <v>4152</v>
      </c>
      <c r="B2652" t="s">
        <v>4158</v>
      </c>
    </row>
    <row r="2653" spans="1:2" ht="12.75">
      <c r="A2653" t="s">
        <v>4152</v>
      </c>
      <c r="B2653" t="s">
        <v>4159</v>
      </c>
    </row>
    <row r="2654" spans="1:2" ht="12.75">
      <c r="A2654" t="s">
        <v>4152</v>
      </c>
      <c r="B2654" t="s">
        <v>4160</v>
      </c>
    </row>
    <row r="2655" spans="1:2" ht="12.75">
      <c r="A2655" t="s">
        <v>4152</v>
      </c>
      <c r="B2655" t="s">
        <v>4161</v>
      </c>
    </row>
    <row r="2656" spans="1:2" ht="12.75">
      <c r="A2656" t="s">
        <v>4152</v>
      </c>
      <c r="B2656" t="s">
        <v>4162</v>
      </c>
    </row>
    <row r="2657" spans="1:2" ht="12.75">
      <c r="A2657" t="s">
        <v>4163</v>
      </c>
      <c r="B2657" t="s">
        <v>4163</v>
      </c>
    </row>
    <row r="2658" spans="1:2" ht="12.75">
      <c r="A2658" t="s">
        <v>4163</v>
      </c>
      <c r="B2658" t="s">
        <v>4165</v>
      </c>
    </row>
    <row r="2659" spans="1:2" ht="12.75">
      <c r="A2659" t="s">
        <v>4163</v>
      </c>
      <c r="B2659" t="s">
        <v>4164</v>
      </c>
    </row>
    <row r="2660" spans="1:2" ht="12.75">
      <c r="A2660" t="s">
        <v>4163</v>
      </c>
      <c r="B2660" s="87" t="s">
        <v>4166</v>
      </c>
    </row>
    <row r="2661" spans="1:2" ht="12.75">
      <c r="A2661" t="s">
        <v>4163</v>
      </c>
      <c r="B2661" s="87" t="s">
        <v>4167</v>
      </c>
    </row>
    <row r="2662" spans="1:2" ht="12.75">
      <c r="A2662" t="s">
        <v>4163</v>
      </c>
      <c r="B2662" s="87" t="s">
        <v>4168</v>
      </c>
    </row>
    <row r="2663" spans="1:2" ht="12.75">
      <c r="A2663" t="s">
        <v>4163</v>
      </c>
      <c r="B2663" t="s">
        <v>4169</v>
      </c>
    </row>
    <row r="2664" spans="1:2" ht="12.75">
      <c r="A2664" t="s">
        <v>4163</v>
      </c>
      <c r="B2664" t="s">
        <v>4170</v>
      </c>
    </row>
    <row r="2665" spans="1:2" ht="12.75">
      <c r="A2665" t="s">
        <v>4163</v>
      </c>
      <c r="B2665" t="s">
        <v>4171</v>
      </c>
    </row>
    <row r="2666" spans="1:2" ht="12.75">
      <c r="A2666" t="s">
        <v>4163</v>
      </c>
      <c r="B2666" t="s">
        <v>4172</v>
      </c>
    </row>
    <row r="2667" spans="1:2" ht="12.75">
      <c r="A2667" t="s">
        <v>4163</v>
      </c>
      <c r="B2667" t="s">
        <v>4173</v>
      </c>
    </row>
    <row r="2668" spans="1:2" ht="12.75">
      <c r="A2668" t="s">
        <v>4163</v>
      </c>
      <c r="B2668" s="87" t="s">
        <v>4174</v>
      </c>
    </row>
    <row r="2669" spans="1:2" ht="12.75">
      <c r="A2669" t="s">
        <v>4163</v>
      </c>
      <c r="B2669" t="s">
        <v>4176</v>
      </c>
    </row>
    <row r="2670" spans="1:2" ht="12.75">
      <c r="A2670" t="s">
        <v>4163</v>
      </c>
      <c r="B2670" t="s">
        <v>4175</v>
      </c>
    </row>
    <row r="2671" spans="1:2" ht="12.75">
      <c r="A2671" t="s">
        <v>4178</v>
      </c>
      <c r="B2671" t="s">
        <v>4178</v>
      </c>
    </row>
    <row r="2672" spans="1:2" ht="12.75">
      <c r="A2672" t="s">
        <v>4178</v>
      </c>
      <c r="B2672" t="s">
        <v>4179</v>
      </c>
    </row>
    <row r="2673" spans="1:2" ht="12.75">
      <c r="A2673" t="s">
        <v>4178</v>
      </c>
      <c r="B2673" t="s">
        <v>4180</v>
      </c>
    </row>
    <row r="2674" spans="1:2" ht="12.75">
      <c r="A2674" t="s">
        <v>4178</v>
      </c>
      <c r="B2674" t="s">
        <v>4181</v>
      </c>
    </row>
    <row r="2675" spans="1:2" ht="12.75">
      <c r="A2675" t="s">
        <v>4178</v>
      </c>
      <c r="B2675" t="s">
        <v>4182</v>
      </c>
    </row>
    <row r="2676" spans="1:2" ht="12.75">
      <c r="A2676" t="s">
        <v>4178</v>
      </c>
      <c r="B2676" t="s">
        <v>4183</v>
      </c>
    </row>
    <row r="2677" spans="1:2" ht="12.75">
      <c r="A2677" t="s">
        <v>4178</v>
      </c>
      <c r="B2677" t="s">
        <v>4184</v>
      </c>
    </row>
    <row r="2678" spans="1:2" ht="12.75">
      <c r="A2678" t="s">
        <v>4178</v>
      </c>
      <c r="B2678" t="s">
        <v>4185</v>
      </c>
    </row>
    <row r="2679" spans="1:2" ht="12.75">
      <c r="A2679" t="s">
        <v>4178</v>
      </c>
      <c r="B2679" t="s">
        <v>4186</v>
      </c>
    </row>
    <row r="2680" spans="1:2" ht="12.75">
      <c r="A2680" t="s">
        <v>4178</v>
      </c>
      <c r="B2680" t="s">
        <v>4187</v>
      </c>
    </row>
    <row r="2681" spans="1:2" ht="12.75">
      <c r="A2681" t="s">
        <v>4188</v>
      </c>
      <c r="B2681" t="s">
        <v>4188</v>
      </c>
    </row>
    <row r="2682" spans="1:2" ht="12.75">
      <c r="A2682" t="s">
        <v>4188</v>
      </c>
      <c r="B2682" t="s">
        <v>4189</v>
      </c>
    </row>
    <row r="2683" spans="1:2" ht="12.75">
      <c r="A2683" t="s">
        <v>4188</v>
      </c>
      <c r="B2683" t="s">
        <v>4190</v>
      </c>
    </row>
    <row r="2684" spans="1:2" ht="12.75">
      <c r="A2684" t="s">
        <v>4188</v>
      </c>
      <c r="B2684" t="s">
        <v>4191</v>
      </c>
    </row>
    <row r="2685" spans="1:2" ht="12.75">
      <c r="A2685" t="s">
        <v>4188</v>
      </c>
      <c r="B2685" t="s">
        <v>4192</v>
      </c>
    </row>
    <row r="2686" spans="1:2" ht="12.75">
      <c r="A2686" t="s">
        <v>4188</v>
      </c>
      <c r="B2686" t="s">
        <v>4193</v>
      </c>
    </row>
    <row r="2687" spans="1:2" ht="12.75">
      <c r="A2687" t="s">
        <v>4188</v>
      </c>
      <c r="B2687" t="s">
        <v>4194</v>
      </c>
    </row>
    <row r="2688" spans="1:2" ht="12.75">
      <c r="A2688" t="s">
        <v>4188</v>
      </c>
      <c r="B2688" t="s">
        <v>4195</v>
      </c>
    </row>
    <row r="2689" spans="1:2" ht="12.75">
      <c r="A2689" t="s">
        <v>4188</v>
      </c>
      <c r="B2689" s="87" t="s">
        <v>4196</v>
      </c>
    </row>
    <row r="2690" spans="1:2" ht="12.75">
      <c r="A2690" t="s">
        <v>4188</v>
      </c>
      <c r="B2690" t="s">
        <v>4197</v>
      </c>
    </row>
    <row r="2691" spans="1:2" ht="12.75">
      <c r="A2691" t="s">
        <v>4188</v>
      </c>
      <c r="B2691" t="s">
        <v>4198</v>
      </c>
    </row>
    <row r="2692" spans="1:2" ht="12.75">
      <c r="A2692" t="s">
        <v>4199</v>
      </c>
      <c r="B2692" s="87" t="s">
        <v>4199</v>
      </c>
    </row>
    <row r="2693" spans="1:2" ht="12.75">
      <c r="A2693" t="s">
        <v>4199</v>
      </c>
      <c r="B2693" t="s">
        <v>4200</v>
      </c>
    </row>
    <row r="2694" spans="1:2" ht="12.75">
      <c r="A2694" t="s">
        <v>4199</v>
      </c>
      <c r="B2694" t="s">
        <v>4201</v>
      </c>
    </row>
    <row r="2695" spans="1:2" ht="12.75">
      <c r="A2695" t="s">
        <v>4199</v>
      </c>
      <c r="B2695" t="s">
        <v>4202</v>
      </c>
    </row>
    <row r="2696" spans="1:2" ht="12.75">
      <c r="A2696" t="s">
        <v>4199</v>
      </c>
      <c r="B2696" t="s">
        <v>4203</v>
      </c>
    </row>
    <row r="2697" spans="1:2" ht="12.75">
      <c r="A2697" t="s">
        <v>4199</v>
      </c>
      <c r="B2697" t="s">
        <v>4209</v>
      </c>
    </row>
    <row r="2698" spans="1:2" ht="12.75">
      <c r="A2698" t="s">
        <v>4199</v>
      </c>
      <c r="B2698" t="s">
        <v>4204</v>
      </c>
    </row>
    <row r="2699" spans="1:2" ht="12.75">
      <c r="A2699" t="s">
        <v>4199</v>
      </c>
      <c r="B2699" t="s">
        <v>4205</v>
      </c>
    </row>
    <row r="2700" spans="1:2" ht="12.75">
      <c r="A2700" t="s">
        <v>4199</v>
      </c>
      <c r="B2700" t="s">
        <v>4206</v>
      </c>
    </row>
    <row r="2701" spans="1:2" ht="12.75">
      <c r="A2701" t="s">
        <v>4199</v>
      </c>
      <c r="B2701" t="s">
        <v>4207</v>
      </c>
    </row>
    <row r="2702" spans="1:2" ht="12.75">
      <c r="A2702" t="s">
        <v>4199</v>
      </c>
      <c r="B2702" t="s">
        <v>4208</v>
      </c>
    </row>
    <row r="2703" spans="1:2" ht="12.75">
      <c r="A2703" t="s">
        <v>4210</v>
      </c>
      <c r="B2703" t="s">
        <v>4210</v>
      </c>
    </row>
    <row r="2704" spans="1:2" ht="12.75">
      <c r="A2704" t="s">
        <v>4210</v>
      </c>
      <c r="B2704" t="s">
        <v>4211</v>
      </c>
    </row>
    <row r="2705" spans="1:2" ht="12.75">
      <c r="A2705" t="s">
        <v>4210</v>
      </c>
      <c r="B2705" t="s">
        <v>4212</v>
      </c>
    </row>
    <row r="2706" spans="1:2" ht="12.75">
      <c r="A2706" t="s">
        <v>4210</v>
      </c>
      <c r="B2706" t="s">
        <v>4213</v>
      </c>
    </row>
    <row r="2707" spans="1:2" ht="12.75">
      <c r="A2707" t="s">
        <v>4210</v>
      </c>
      <c r="B2707" t="s">
        <v>4214</v>
      </c>
    </row>
    <row r="2708" spans="1:2" ht="12.75">
      <c r="A2708" t="s">
        <v>4210</v>
      </c>
      <c r="B2708" t="s">
        <v>4215</v>
      </c>
    </row>
    <row r="2709" spans="1:2" ht="12.75">
      <c r="A2709" t="s">
        <v>4210</v>
      </c>
      <c r="B2709" t="s">
        <v>4216</v>
      </c>
    </row>
    <row r="2710" spans="1:2" ht="12.75">
      <c r="A2710" t="s">
        <v>4210</v>
      </c>
      <c r="B2710" t="s">
        <v>4217</v>
      </c>
    </row>
    <row r="2711" spans="1:2" ht="12.75">
      <c r="A2711" t="s">
        <v>4210</v>
      </c>
      <c r="B2711" t="s">
        <v>4218</v>
      </c>
    </row>
    <row r="2712" spans="1:2" ht="12.75">
      <c r="A2712" t="s">
        <v>4219</v>
      </c>
      <c r="B2712" t="s">
        <v>4219</v>
      </c>
    </row>
    <row r="2713" spans="1:2" ht="12.75">
      <c r="A2713" t="s">
        <v>4219</v>
      </c>
      <c r="B2713" t="s">
        <v>4220</v>
      </c>
    </row>
    <row r="2714" spans="1:2" ht="12.75">
      <c r="A2714" t="s">
        <v>4219</v>
      </c>
      <c r="B2714" t="s">
        <v>4222</v>
      </c>
    </row>
    <row r="2715" spans="1:2" ht="12.75">
      <c r="A2715" t="s">
        <v>4219</v>
      </c>
      <c r="B2715" t="s">
        <v>4223</v>
      </c>
    </row>
    <row r="2716" spans="1:2" ht="12.75">
      <c r="A2716" t="s">
        <v>4219</v>
      </c>
      <c r="B2716" t="s">
        <v>4224</v>
      </c>
    </row>
    <row r="2717" spans="1:2" ht="12.75">
      <c r="A2717" t="s">
        <v>4219</v>
      </c>
      <c r="B2717" t="s">
        <v>4225</v>
      </c>
    </row>
    <row r="2718" spans="1:2" ht="12.75">
      <c r="A2718" t="s">
        <v>4219</v>
      </c>
      <c r="B2718" t="s">
        <v>4221</v>
      </c>
    </row>
    <row r="2719" spans="1:2" ht="12.75">
      <c r="A2719" t="s">
        <v>4219</v>
      </c>
      <c r="B2719" t="s">
        <v>4226</v>
      </c>
    </row>
    <row r="2720" spans="1:2" ht="12.75">
      <c r="A2720" t="s">
        <v>4219</v>
      </c>
      <c r="B2720" t="s">
        <v>4227</v>
      </c>
    </row>
    <row r="2721" spans="1:2" ht="12.75">
      <c r="A2721" t="s">
        <v>4219</v>
      </c>
      <c r="B2721" t="s">
        <v>4228</v>
      </c>
    </row>
    <row r="2722" spans="1:2" ht="12.75">
      <c r="A2722" t="s">
        <v>4219</v>
      </c>
      <c r="B2722" t="s">
        <v>4229</v>
      </c>
    </row>
    <row r="2723" spans="1:2" ht="12.75">
      <c r="A2723" t="s">
        <v>4219</v>
      </c>
      <c r="B2723" t="s">
        <v>4230</v>
      </c>
    </row>
    <row r="2724" spans="1:2" ht="12.75">
      <c r="A2724" t="s">
        <v>4219</v>
      </c>
      <c r="B2724" t="s">
        <v>4231</v>
      </c>
    </row>
    <row r="2725" spans="1:2" ht="12.75">
      <c r="A2725" t="s">
        <v>4232</v>
      </c>
      <c r="B2725" t="s">
        <v>4232</v>
      </c>
    </row>
    <row r="2726" spans="1:2" ht="12.75">
      <c r="A2726" t="s">
        <v>4232</v>
      </c>
      <c r="B2726" t="s">
        <v>4252</v>
      </c>
    </row>
    <row r="2727" spans="1:2" ht="12.75">
      <c r="A2727" t="s">
        <v>4232</v>
      </c>
      <c r="B2727" t="s">
        <v>4233</v>
      </c>
    </row>
    <row r="2728" spans="1:2" ht="12.75">
      <c r="A2728" t="s">
        <v>4232</v>
      </c>
      <c r="B2728" t="s">
        <v>4234</v>
      </c>
    </row>
    <row r="2729" spans="1:2" ht="12.75">
      <c r="A2729" t="s">
        <v>4232</v>
      </c>
      <c r="B2729" t="s">
        <v>4235</v>
      </c>
    </row>
    <row r="2730" spans="1:2" ht="12.75">
      <c r="A2730" t="s">
        <v>4232</v>
      </c>
      <c r="B2730" t="s">
        <v>4236</v>
      </c>
    </row>
    <row r="2731" spans="1:2" ht="12.75">
      <c r="A2731" t="s">
        <v>4232</v>
      </c>
      <c r="B2731" t="s">
        <v>4237</v>
      </c>
    </row>
    <row r="2732" spans="1:2" ht="12.75">
      <c r="A2732" t="s">
        <v>4232</v>
      </c>
      <c r="B2732" t="s">
        <v>4238</v>
      </c>
    </row>
    <row r="2733" spans="1:2" ht="12.75">
      <c r="A2733" t="s">
        <v>4232</v>
      </c>
      <c r="B2733" t="s">
        <v>4239</v>
      </c>
    </row>
    <row r="2734" spans="1:2" ht="12.75">
      <c r="A2734" t="s">
        <v>4232</v>
      </c>
      <c r="B2734" t="s">
        <v>4240</v>
      </c>
    </row>
    <row r="2735" spans="1:2" ht="12.75">
      <c r="A2735" t="s">
        <v>4232</v>
      </c>
      <c r="B2735" t="s">
        <v>4241</v>
      </c>
    </row>
    <row r="2736" spans="1:2" ht="12.75">
      <c r="A2736" t="s">
        <v>4232</v>
      </c>
      <c r="B2736" t="s">
        <v>4242</v>
      </c>
    </row>
    <row r="2737" spans="1:2" ht="12.75">
      <c r="A2737" t="s">
        <v>4232</v>
      </c>
      <c r="B2737" t="s">
        <v>4243</v>
      </c>
    </row>
    <row r="2738" spans="1:2" ht="12.75">
      <c r="A2738" t="s">
        <v>4232</v>
      </c>
      <c r="B2738" s="87" t="s">
        <v>4244</v>
      </c>
    </row>
    <row r="2739" spans="1:2" ht="12.75">
      <c r="A2739" t="s">
        <v>4232</v>
      </c>
      <c r="B2739" t="s">
        <v>4245</v>
      </c>
    </row>
    <row r="2740" spans="1:2" ht="12.75">
      <c r="A2740" t="s">
        <v>4232</v>
      </c>
      <c r="B2740" t="s">
        <v>4246</v>
      </c>
    </row>
    <row r="2741" spans="1:2" ht="12.75">
      <c r="A2741" t="s">
        <v>4232</v>
      </c>
      <c r="B2741" t="s">
        <v>4247</v>
      </c>
    </row>
    <row r="2742" spans="1:2" ht="12.75">
      <c r="A2742" t="s">
        <v>4232</v>
      </c>
      <c r="B2742" t="s">
        <v>4248</v>
      </c>
    </row>
    <row r="2743" spans="1:2" ht="12.75">
      <c r="A2743" t="s">
        <v>4232</v>
      </c>
      <c r="B2743" t="s">
        <v>4249</v>
      </c>
    </row>
    <row r="2744" spans="1:2" ht="12.75">
      <c r="A2744" t="s">
        <v>4232</v>
      </c>
      <c r="B2744" t="s">
        <v>4250</v>
      </c>
    </row>
    <row r="2745" spans="1:2" ht="12.75">
      <c r="A2745" t="s">
        <v>4232</v>
      </c>
      <c r="B2745" t="s">
        <v>4251</v>
      </c>
    </row>
    <row r="2746" spans="1:2" ht="12.75">
      <c r="A2746" t="s">
        <v>4253</v>
      </c>
      <c r="B2746" t="s">
        <v>4253</v>
      </c>
    </row>
    <row r="2747" spans="1:2" ht="12.75">
      <c r="A2747" t="s">
        <v>4253</v>
      </c>
      <c r="B2747" t="s">
        <v>4255</v>
      </c>
    </row>
    <row r="2748" spans="1:2" ht="12.75">
      <c r="A2748" t="s">
        <v>4253</v>
      </c>
      <c r="B2748" t="s">
        <v>4256</v>
      </c>
    </row>
    <row r="2749" spans="1:2" ht="12.75">
      <c r="A2749" t="s">
        <v>4253</v>
      </c>
      <c r="B2749" t="s">
        <v>4257</v>
      </c>
    </row>
    <row r="2750" spans="1:2" ht="12.75">
      <c r="A2750" t="s">
        <v>4253</v>
      </c>
      <c r="B2750" t="s">
        <v>4258</v>
      </c>
    </row>
    <row r="2751" spans="1:2" ht="12.75">
      <c r="A2751" t="s">
        <v>4253</v>
      </c>
      <c r="B2751" t="s">
        <v>4259</v>
      </c>
    </row>
    <row r="2752" spans="1:2" ht="12.75">
      <c r="A2752" t="s">
        <v>4253</v>
      </c>
      <c r="B2752" t="s">
        <v>4260</v>
      </c>
    </row>
    <row r="2753" spans="1:2" ht="12.75">
      <c r="A2753" t="s">
        <v>4253</v>
      </c>
      <c r="B2753" t="s">
        <v>4254</v>
      </c>
    </row>
    <row r="2754" spans="1:2" ht="12.75">
      <c r="A2754" t="s">
        <v>4253</v>
      </c>
      <c r="B2754" t="s">
        <v>4262</v>
      </c>
    </row>
    <row r="2755" spans="1:2" ht="12.75">
      <c r="A2755" t="s">
        <v>4253</v>
      </c>
      <c r="B2755" t="s">
        <v>4261</v>
      </c>
    </row>
    <row r="2756" spans="1:2" ht="12.75">
      <c r="A2756" t="s">
        <v>241</v>
      </c>
      <c r="B2756" t="s">
        <v>241</v>
      </c>
    </row>
    <row r="2757" spans="1:2" ht="12.75">
      <c r="A2757" t="s">
        <v>241</v>
      </c>
      <c r="B2757" t="s">
        <v>4263</v>
      </c>
    </row>
    <row r="2758" spans="1:2" ht="12.75">
      <c r="A2758" t="s">
        <v>241</v>
      </c>
      <c r="B2758" t="s">
        <v>4264</v>
      </c>
    </row>
    <row r="2759" spans="1:2" ht="12.75">
      <c r="A2759" t="s">
        <v>241</v>
      </c>
      <c r="B2759" t="s">
        <v>4265</v>
      </c>
    </row>
    <row r="2760" spans="1:2" ht="12.75">
      <c r="A2760" t="s">
        <v>241</v>
      </c>
      <c r="B2760" t="s">
        <v>4266</v>
      </c>
    </row>
    <row r="2761" spans="1:2" ht="12.75">
      <c r="A2761" t="s">
        <v>241</v>
      </c>
      <c r="B2761" t="s">
        <v>4267</v>
      </c>
    </row>
    <row r="2762" spans="1:2" ht="12.75">
      <c r="A2762" t="s">
        <v>241</v>
      </c>
      <c r="B2762" t="s">
        <v>4268</v>
      </c>
    </row>
    <row r="2763" spans="1:2" ht="12.75">
      <c r="A2763" t="s">
        <v>241</v>
      </c>
      <c r="B2763" t="s">
        <v>4269</v>
      </c>
    </row>
    <row r="2764" spans="1:2" ht="12.75">
      <c r="A2764" t="s">
        <v>241</v>
      </c>
      <c r="B2764" t="s">
        <v>4270</v>
      </c>
    </row>
    <row r="2765" spans="1:2" ht="12.75">
      <c r="A2765" t="s">
        <v>241</v>
      </c>
      <c r="B2765" t="s">
        <v>4271</v>
      </c>
    </row>
    <row r="2766" spans="1:2" ht="12.75">
      <c r="A2766" t="s">
        <v>4272</v>
      </c>
      <c r="B2766" t="s">
        <v>4272</v>
      </c>
    </row>
    <row r="2767" spans="1:2" ht="12.75">
      <c r="A2767" t="s">
        <v>4272</v>
      </c>
      <c r="B2767" t="s">
        <v>4273</v>
      </c>
    </row>
    <row r="2768" spans="1:2" ht="12.75">
      <c r="A2768" t="s">
        <v>4272</v>
      </c>
      <c r="B2768" t="s">
        <v>4274</v>
      </c>
    </row>
    <row r="2769" spans="1:2" ht="12.75">
      <c r="A2769" t="s">
        <v>4272</v>
      </c>
      <c r="B2769" t="s">
        <v>4275</v>
      </c>
    </row>
    <row r="2770" spans="1:2" ht="12.75">
      <c r="A2770" t="s">
        <v>4272</v>
      </c>
      <c r="B2770" t="s">
        <v>4276</v>
      </c>
    </row>
    <row r="2771" spans="1:2" ht="12.75">
      <c r="A2771" t="s">
        <v>4272</v>
      </c>
      <c r="B2771" t="s">
        <v>4277</v>
      </c>
    </row>
    <row r="2772" spans="1:2" ht="12.75">
      <c r="A2772" t="s">
        <v>4272</v>
      </c>
      <c r="B2772" t="s">
        <v>4278</v>
      </c>
    </row>
    <row r="2773" spans="1:2" ht="12.75">
      <c r="A2773" t="s">
        <v>4272</v>
      </c>
      <c r="B2773" t="s">
        <v>4279</v>
      </c>
    </row>
    <row r="2774" spans="1:2" ht="12.75">
      <c r="A2774" t="s">
        <v>4272</v>
      </c>
      <c r="B2774" s="87" t="s">
        <v>4280</v>
      </c>
    </row>
    <row r="2775" spans="1:2" ht="12.75">
      <c r="A2775" t="s">
        <v>4272</v>
      </c>
      <c r="B2775" t="s">
        <v>4281</v>
      </c>
    </row>
    <row r="2776" spans="1:2" ht="12.75">
      <c r="A2776" t="s">
        <v>4282</v>
      </c>
      <c r="B2776" t="s">
        <v>4282</v>
      </c>
    </row>
    <row r="2777" spans="1:2" ht="12.75">
      <c r="A2777" t="s">
        <v>4282</v>
      </c>
      <c r="B2777" t="s">
        <v>4283</v>
      </c>
    </row>
    <row r="2778" spans="1:2" ht="12.75">
      <c r="A2778" t="s">
        <v>4282</v>
      </c>
      <c r="B2778" t="s">
        <v>4284</v>
      </c>
    </row>
    <row r="2779" spans="1:2" ht="12.75">
      <c r="A2779" t="s">
        <v>4282</v>
      </c>
      <c r="B2779" t="s">
        <v>4285</v>
      </c>
    </row>
    <row r="2780" spans="1:2" ht="12.75">
      <c r="A2780" t="s">
        <v>4282</v>
      </c>
      <c r="B2780" t="s">
        <v>4286</v>
      </c>
    </row>
    <row r="2781" spans="1:2" ht="12.75">
      <c r="A2781" t="s">
        <v>4282</v>
      </c>
      <c r="B2781" t="s">
        <v>4287</v>
      </c>
    </row>
    <row r="2782" spans="1:2" ht="12.75">
      <c r="A2782" t="s">
        <v>4282</v>
      </c>
      <c r="B2782" t="s">
        <v>4288</v>
      </c>
    </row>
    <row r="2783" spans="1:2" ht="12.75">
      <c r="A2783" t="s">
        <v>4282</v>
      </c>
      <c r="B2783" t="s">
        <v>4289</v>
      </c>
    </row>
    <row r="2784" spans="1:2" ht="12.75">
      <c r="A2784" t="s">
        <v>4282</v>
      </c>
      <c r="B2784" t="s">
        <v>4290</v>
      </c>
    </row>
    <row r="2785" spans="1:2" ht="12.75">
      <c r="A2785" t="s">
        <v>4282</v>
      </c>
      <c r="B2785" t="s">
        <v>4291</v>
      </c>
    </row>
    <row r="2786" spans="1:2" ht="12.75">
      <c r="A2786" t="s">
        <v>4292</v>
      </c>
      <c r="B2786" t="s">
        <v>4292</v>
      </c>
    </row>
    <row r="2787" spans="1:2" ht="12.75">
      <c r="A2787" t="s">
        <v>4292</v>
      </c>
      <c r="B2787" t="s">
        <v>4293</v>
      </c>
    </row>
    <row r="2788" spans="1:2" ht="12.75">
      <c r="A2788" t="s">
        <v>4292</v>
      </c>
      <c r="B2788" t="s">
        <v>4294</v>
      </c>
    </row>
    <row r="2789" spans="1:2" ht="12.75">
      <c r="A2789" t="s">
        <v>4292</v>
      </c>
      <c r="B2789" t="s">
        <v>4295</v>
      </c>
    </row>
    <row r="2790" spans="1:2" ht="12.75">
      <c r="A2790" t="s">
        <v>4292</v>
      </c>
      <c r="B2790" t="s">
        <v>4296</v>
      </c>
    </row>
    <row r="2791" spans="1:2" ht="12.75">
      <c r="A2791" t="s">
        <v>4292</v>
      </c>
      <c r="B2791" t="s">
        <v>4297</v>
      </c>
    </row>
    <row r="2792" spans="1:2" ht="12.75">
      <c r="A2792" t="s">
        <v>4292</v>
      </c>
      <c r="B2792" t="s">
        <v>4298</v>
      </c>
    </row>
    <row r="2793" spans="1:2" ht="12.75">
      <c r="A2793" t="s">
        <v>4292</v>
      </c>
      <c r="B2793" t="s">
        <v>4299</v>
      </c>
    </row>
    <row r="2794" spans="1:2" ht="12.75">
      <c r="A2794" t="s">
        <v>4292</v>
      </c>
      <c r="B2794" t="s">
        <v>4300</v>
      </c>
    </row>
    <row r="2795" spans="1:2" ht="12.75">
      <c r="A2795" t="s">
        <v>4292</v>
      </c>
      <c r="B2795" t="s">
        <v>4301</v>
      </c>
    </row>
    <row r="2796" spans="1:2" ht="12.75">
      <c r="A2796" t="s">
        <v>4292</v>
      </c>
      <c r="B2796" t="s">
        <v>4302</v>
      </c>
    </row>
    <row r="2797" spans="1:2" ht="12.75">
      <c r="A2797" t="s">
        <v>4292</v>
      </c>
      <c r="B2797" t="s">
        <v>4303</v>
      </c>
    </row>
    <row r="2798" spans="1:2" ht="12.75">
      <c r="A2798" t="s">
        <v>4292</v>
      </c>
      <c r="B2798" s="87" t="s">
        <v>4304</v>
      </c>
    </row>
    <row r="2799" spans="1:2" ht="12.75">
      <c r="A2799" t="s">
        <v>4292</v>
      </c>
      <c r="B2799" t="s">
        <v>4305</v>
      </c>
    </row>
    <row r="2800" spans="1:2" ht="12.75">
      <c r="A2800" t="s">
        <v>4292</v>
      </c>
      <c r="B2800" t="s">
        <v>4306</v>
      </c>
    </row>
    <row r="2801" spans="1:2" ht="12.75">
      <c r="A2801" t="s">
        <v>4292</v>
      </c>
      <c r="B2801" t="s">
        <v>4307</v>
      </c>
    </row>
    <row r="2802" spans="1:2" ht="12.75">
      <c r="A2802" t="s">
        <v>4292</v>
      </c>
      <c r="B2802" t="s">
        <v>4308</v>
      </c>
    </row>
    <row r="2803" spans="1:2" ht="12.75">
      <c r="A2803" t="s">
        <v>4292</v>
      </c>
      <c r="B2803" t="s">
        <v>4309</v>
      </c>
    </row>
    <row r="2804" spans="1:2" ht="12.75">
      <c r="A2804" t="s">
        <v>4292</v>
      </c>
      <c r="B2804" t="s">
        <v>4310</v>
      </c>
    </row>
    <row r="2805" spans="1:2" ht="12.75">
      <c r="A2805" t="s">
        <v>4311</v>
      </c>
      <c r="B2805" t="s">
        <v>4311</v>
      </c>
    </row>
    <row r="2806" spans="1:2" ht="12.75">
      <c r="A2806" t="s">
        <v>4311</v>
      </c>
      <c r="B2806" t="s">
        <v>4312</v>
      </c>
    </row>
    <row r="2807" spans="1:2" ht="12.75">
      <c r="A2807" t="s">
        <v>4311</v>
      </c>
      <c r="B2807" t="s">
        <v>4313</v>
      </c>
    </row>
    <row r="2808" spans="1:2" ht="12.75">
      <c r="A2808" t="s">
        <v>4311</v>
      </c>
      <c r="B2808" t="s">
        <v>4314</v>
      </c>
    </row>
    <row r="2809" spans="1:2" ht="12.75">
      <c r="A2809" t="s">
        <v>4311</v>
      </c>
      <c r="B2809" t="s">
        <v>4315</v>
      </c>
    </row>
    <row r="2810" spans="1:2" ht="12.75">
      <c r="A2810" t="s">
        <v>4311</v>
      </c>
      <c r="B2810" t="s">
        <v>4316</v>
      </c>
    </row>
    <row r="2811" spans="1:2" ht="12.75">
      <c r="A2811" t="s">
        <v>4311</v>
      </c>
      <c r="B2811" t="s">
        <v>4317</v>
      </c>
    </row>
    <row r="2812" spans="1:2" ht="12.75">
      <c r="A2812" t="s">
        <v>4311</v>
      </c>
      <c r="B2812" t="s">
        <v>4318</v>
      </c>
    </row>
    <row r="2813" spans="1:2" ht="12.75">
      <c r="A2813" t="s">
        <v>4311</v>
      </c>
      <c r="B2813" t="s">
        <v>4319</v>
      </c>
    </row>
    <row r="2814" spans="1:2" ht="12.75">
      <c r="A2814" t="s">
        <v>4311</v>
      </c>
      <c r="B2814" t="s">
        <v>4320</v>
      </c>
    </row>
    <row r="2815" spans="1:2" ht="12.75">
      <c r="A2815" t="s">
        <v>4311</v>
      </c>
      <c r="B2815" t="s">
        <v>4321</v>
      </c>
    </row>
    <row r="2816" spans="1:2" ht="12.75">
      <c r="A2816" t="s">
        <v>4322</v>
      </c>
      <c r="B2816" t="s">
        <v>4322</v>
      </c>
    </row>
    <row r="2817" spans="1:2" ht="12.75">
      <c r="A2817" t="s">
        <v>4322</v>
      </c>
      <c r="B2817" t="s">
        <v>4323</v>
      </c>
    </row>
    <row r="2818" spans="1:2" ht="12.75">
      <c r="A2818" t="s">
        <v>4322</v>
      </c>
      <c r="B2818" t="s">
        <v>4324</v>
      </c>
    </row>
    <row r="2819" spans="1:2" ht="12.75" customHeight="1">
      <c r="A2819" t="s">
        <v>4322</v>
      </c>
      <c r="B2819" t="s">
        <v>4325</v>
      </c>
    </row>
    <row r="2820" spans="1:2" ht="12.75">
      <c r="A2820" t="s">
        <v>4322</v>
      </c>
      <c r="B2820" t="s">
        <v>4326</v>
      </c>
    </row>
    <row r="2821" spans="1:2" ht="12.75">
      <c r="A2821" t="s">
        <v>4322</v>
      </c>
      <c r="B2821" t="s">
        <v>4327</v>
      </c>
    </row>
    <row r="2822" spans="1:2" ht="12.75">
      <c r="A2822" t="s">
        <v>4322</v>
      </c>
      <c r="B2822" t="s">
        <v>4328</v>
      </c>
    </row>
    <row r="2823" spans="1:2" ht="12.75">
      <c r="A2823" t="s">
        <v>4322</v>
      </c>
      <c r="B2823" t="s">
        <v>4329</v>
      </c>
    </row>
    <row r="2824" spans="1:2" ht="12.75">
      <c r="A2824" t="s">
        <v>4322</v>
      </c>
      <c r="B2824" t="s">
        <v>4330</v>
      </c>
    </row>
    <row r="2825" spans="1:2" ht="12.75">
      <c r="A2825" t="s">
        <v>4322</v>
      </c>
      <c r="B2825" t="s">
        <v>4331</v>
      </c>
    </row>
    <row r="2826" spans="1:2" ht="12.75">
      <c r="A2826" t="s">
        <v>4322</v>
      </c>
      <c r="B2826" t="s">
        <v>4332</v>
      </c>
    </row>
    <row r="2827" spans="1:2" ht="12.75">
      <c r="A2827" t="s">
        <v>4322</v>
      </c>
      <c r="B2827" t="s">
        <v>4336</v>
      </c>
    </row>
    <row r="2828" spans="1:2" ht="12.75">
      <c r="A2828" t="s">
        <v>4322</v>
      </c>
      <c r="B2828" t="s">
        <v>4333</v>
      </c>
    </row>
    <row r="2829" spans="1:2" ht="12.75">
      <c r="A2829" t="s">
        <v>4322</v>
      </c>
      <c r="B2829" t="s">
        <v>4334</v>
      </c>
    </row>
    <row r="2830" spans="1:2" ht="12.75">
      <c r="A2830" t="s">
        <v>4322</v>
      </c>
      <c r="B2830" t="s">
        <v>4335</v>
      </c>
    </row>
    <row r="2831" spans="1:2" ht="12.75">
      <c r="A2831" t="s">
        <v>4337</v>
      </c>
      <c r="B2831" t="s">
        <v>4337</v>
      </c>
    </row>
    <row r="2832" spans="1:2" ht="12.75">
      <c r="A2832" t="s">
        <v>4337</v>
      </c>
      <c r="B2832" t="s">
        <v>4338</v>
      </c>
    </row>
    <row r="2833" spans="1:2" ht="12.75">
      <c r="A2833" t="s">
        <v>4337</v>
      </c>
      <c r="B2833" t="s">
        <v>4339</v>
      </c>
    </row>
    <row r="2834" spans="1:2" ht="12.75">
      <c r="A2834" t="s">
        <v>4337</v>
      </c>
      <c r="B2834" t="s">
        <v>4340</v>
      </c>
    </row>
    <row r="2835" spans="1:2" ht="12.75">
      <c r="A2835" t="s">
        <v>4337</v>
      </c>
      <c r="B2835" t="s">
        <v>4341</v>
      </c>
    </row>
    <row r="2836" spans="1:2" ht="12.75">
      <c r="A2836" t="s">
        <v>4337</v>
      </c>
      <c r="B2836" t="s">
        <v>4342</v>
      </c>
    </row>
    <row r="2837" spans="1:2" ht="12.75">
      <c r="A2837" t="s">
        <v>4337</v>
      </c>
      <c r="B2837" t="s">
        <v>4343</v>
      </c>
    </row>
    <row r="2838" spans="1:2" ht="12.75">
      <c r="A2838" t="s">
        <v>4337</v>
      </c>
      <c r="B2838" t="s">
        <v>4344</v>
      </c>
    </row>
    <row r="2839" spans="1:2" ht="12.75">
      <c r="A2839" t="s">
        <v>4337</v>
      </c>
      <c r="B2839" t="s">
        <v>4345</v>
      </c>
    </row>
    <row r="2840" spans="1:2" ht="12.75">
      <c r="A2840" t="s">
        <v>4337</v>
      </c>
      <c r="B2840" t="s">
        <v>4346</v>
      </c>
    </row>
    <row r="2841" spans="1:2" ht="12.75">
      <c r="A2841" t="s">
        <v>4357</v>
      </c>
      <c r="B2841" t="s">
        <v>4357</v>
      </c>
    </row>
    <row r="2842" spans="1:2" ht="12.75">
      <c r="A2842" t="s">
        <v>4357</v>
      </c>
      <c r="B2842" t="s">
        <v>4347</v>
      </c>
    </row>
    <row r="2843" spans="1:2" ht="12.75">
      <c r="A2843" t="s">
        <v>4357</v>
      </c>
      <c r="B2843" t="s">
        <v>4348</v>
      </c>
    </row>
    <row r="2844" spans="1:2" ht="12.75">
      <c r="A2844" t="s">
        <v>4357</v>
      </c>
      <c r="B2844" t="s">
        <v>4349</v>
      </c>
    </row>
    <row r="2845" spans="1:2" ht="12.75">
      <c r="A2845" t="s">
        <v>4357</v>
      </c>
      <c r="B2845" t="s">
        <v>4350</v>
      </c>
    </row>
    <row r="2846" spans="1:2" ht="12.75">
      <c r="A2846" t="s">
        <v>4357</v>
      </c>
      <c r="B2846" t="s">
        <v>4351</v>
      </c>
    </row>
    <row r="2847" spans="1:2" ht="12.75">
      <c r="A2847" t="s">
        <v>4357</v>
      </c>
      <c r="B2847" t="s">
        <v>4352</v>
      </c>
    </row>
    <row r="2848" spans="1:2" ht="12.75">
      <c r="A2848" t="s">
        <v>4357</v>
      </c>
      <c r="B2848" t="s">
        <v>4353</v>
      </c>
    </row>
    <row r="2849" spans="1:2" ht="12.75">
      <c r="A2849" t="s">
        <v>4357</v>
      </c>
      <c r="B2849" t="s">
        <v>4354</v>
      </c>
    </row>
    <row r="2850" spans="1:2" ht="12.75">
      <c r="A2850" t="s">
        <v>4357</v>
      </c>
      <c r="B2850" t="s">
        <v>4355</v>
      </c>
    </row>
    <row r="2851" spans="1:2" ht="12.75">
      <c r="A2851" t="s">
        <v>4357</v>
      </c>
      <c r="B2851" t="s">
        <v>4356</v>
      </c>
    </row>
    <row r="2852" spans="1:2" ht="12.75">
      <c r="A2852" t="s">
        <v>4358</v>
      </c>
      <c r="B2852" t="s">
        <v>4358</v>
      </c>
    </row>
    <row r="2853" spans="1:2" ht="12.75">
      <c r="A2853" t="s">
        <v>4358</v>
      </c>
      <c r="B2853" t="s">
        <v>4359</v>
      </c>
    </row>
    <row r="2854" spans="1:2" ht="12.75">
      <c r="A2854" t="s">
        <v>4358</v>
      </c>
      <c r="B2854" t="s">
        <v>4360</v>
      </c>
    </row>
    <row r="2855" spans="1:2" ht="12.75">
      <c r="A2855" t="s">
        <v>4358</v>
      </c>
      <c r="B2855" t="s">
        <v>4361</v>
      </c>
    </row>
    <row r="2856" spans="1:2" ht="12.75">
      <c r="A2856" t="s">
        <v>4358</v>
      </c>
      <c r="B2856" t="s">
        <v>4362</v>
      </c>
    </row>
    <row r="2857" spans="1:2" ht="12.75">
      <c r="A2857" t="s">
        <v>4358</v>
      </c>
      <c r="B2857" t="s">
        <v>4363</v>
      </c>
    </row>
    <row r="2858" spans="1:2" ht="12.75">
      <c r="A2858" t="s">
        <v>4358</v>
      </c>
      <c r="B2858" t="s">
        <v>4364</v>
      </c>
    </row>
    <row r="2859" spans="1:2" ht="12.75">
      <c r="A2859" t="s">
        <v>4358</v>
      </c>
      <c r="B2859" t="s">
        <v>4365</v>
      </c>
    </row>
    <row r="2860" spans="1:2" ht="12.75">
      <c r="A2860" t="s">
        <v>4366</v>
      </c>
      <c r="B2860" t="s">
        <v>4366</v>
      </c>
    </row>
    <row r="2861" spans="1:2" ht="12.75">
      <c r="A2861" t="s">
        <v>4366</v>
      </c>
      <c r="B2861" t="s">
        <v>4367</v>
      </c>
    </row>
    <row r="2862" spans="1:2" ht="12.75">
      <c r="A2862" t="s">
        <v>4366</v>
      </c>
      <c r="B2862" t="s">
        <v>4368</v>
      </c>
    </row>
    <row r="2863" spans="1:2" ht="12.75">
      <c r="A2863" t="s">
        <v>4366</v>
      </c>
      <c r="B2863" t="s">
        <v>4369</v>
      </c>
    </row>
    <row r="2864" spans="1:2" ht="12.75">
      <c r="A2864" t="s">
        <v>4366</v>
      </c>
      <c r="B2864" t="s">
        <v>4370</v>
      </c>
    </row>
    <row r="2865" spans="1:2" ht="12.75">
      <c r="A2865" t="s">
        <v>4366</v>
      </c>
      <c r="B2865" t="s">
        <v>4371</v>
      </c>
    </row>
    <row r="2866" spans="1:2" ht="12.75">
      <c r="A2866" t="s">
        <v>4372</v>
      </c>
      <c r="B2866" t="s">
        <v>4372</v>
      </c>
    </row>
    <row r="2867" spans="1:2" ht="12.75">
      <c r="A2867" t="s">
        <v>4372</v>
      </c>
      <c r="B2867" t="s">
        <v>4373</v>
      </c>
    </row>
    <row r="2868" spans="1:2" ht="12.75">
      <c r="A2868" t="s">
        <v>4372</v>
      </c>
      <c r="B2868" t="s">
        <v>4374</v>
      </c>
    </row>
    <row r="2869" spans="1:2" ht="12.75">
      <c r="A2869" t="s">
        <v>4372</v>
      </c>
      <c r="B2869" t="s">
        <v>4375</v>
      </c>
    </row>
    <row r="2870" spans="1:2" ht="12.75">
      <c r="A2870" t="s">
        <v>4372</v>
      </c>
      <c r="B2870" t="s">
        <v>4376</v>
      </c>
    </row>
    <row r="2871" spans="1:2" ht="12.75">
      <c r="A2871" t="s">
        <v>4372</v>
      </c>
      <c r="B2871" t="s">
        <v>4377</v>
      </c>
    </row>
    <row r="2872" spans="1:2" ht="12.75">
      <c r="A2872" t="s">
        <v>4372</v>
      </c>
      <c r="B2872" t="s">
        <v>4378</v>
      </c>
    </row>
    <row r="2873" spans="1:2" ht="12.75">
      <c r="A2873" t="s">
        <v>4372</v>
      </c>
      <c r="B2873" t="s">
        <v>4379</v>
      </c>
    </row>
    <row r="2874" spans="1:2" ht="12.75">
      <c r="A2874" t="s">
        <v>4372</v>
      </c>
      <c r="B2874" t="s">
        <v>4380</v>
      </c>
    </row>
    <row r="2875" spans="1:2" ht="12.75">
      <c r="A2875" t="s">
        <v>4372</v>
      </c>
      <c r="B2875" t="s">
        <v>4381</v>
      </c>
    </row>
    <row r="2876" spans="1:2" ht="12.75">
      <c r="A2876" t="s">
        <v>4382</v>
      </c>
      <c r="B2876" t="s">
        <v>4382</v>
      </c>
    </row>
    <row r="2877" spans="1:2" ht="12.75">
      <c r="A2877" t="s">
        <v>4382</v>
      </c>
      <c r="B2877" t="s">
        <v>4383</v>
      </c>
    </row>
    <row r="2878" spans="1:2" ht="12.75">
      <c r="A2878" t="s">
        <v>4382</v>
      </c>
      <c r="B2878" t="s">
        <v>4384</v>
      </c>
    </row>
    <row r="2879" spans="1:2" ht="12.75">
      <c r="A2879" t="s">
        <v>4382</v>
      </c>
      <c r="B2879" t="s">
        <v>4385</v>
      </c>
    </row>
    <row r="2880" spans="1:2" ht="12.75">
      <c r="A2880" t="s">
        <v>4382</v>
      </c>
      <c r="B2880" t="s">
        <v>4386</v>
      </c>
    </row>
    <row r="2881" spans="1:2" ht="12.75">
      <c r="A2881" t="s">
        <v>4382</v>
      </c>
      <c r="B2881" t="s">
        <v>4387</v>
      </c>
    </row>
    <row r="2882" spans="1:2" ht="12.75">
      <c r="A2882" t="s">
        <v>4382</v>
      </c>
      <c r="B2882" t="s">
        <v>4388</v>
      </c>
    </row>
    <row r="2883" spans="1:2" ht="12.75">
      <c r="A2883" t="s">
        <v>4382</v>
      </c>
      <c r="B2883" t="s">
        <v>4389</v>
      </c>
    </row>
    <row r="2884" spans="1:2" ht="12.75">
      <c r="A2884" t="s">
        <v>4382</v>
      </c>
      <c r="B2884" t="s">
        <v>4390</v>
      </c>
    </row>
    <row r="2885" spans="1:2" ht="12.75">
      <c r="A2885" t="s">
        <v>4382</v>
      </c>
      <c r="B2885" t="s">
        <v>4391</v>
      </c>
    </row>
    <row r="2886" spans="1:2" ht="12.75">
      <c r="A2886" t="s">
        <v>4382</v>
      </c>
      <c r="B2886" t="s">
        <v>4392</v>
      </c>
    </row>
    <row r="2887" spans="1:2" ht="12.75">
      <c r="A2887" t="s">
        <v>251</v>
      </c>
      <c r="B2887" t="s">
        <v>251</v>
      </c>
    </row>
    <row r="2888" spans="1:2" ht="12.75">
      <c r="A2888" t="s">
        <v>251</v>
      </c>
      <c r="B2888" t="s">
        <v>4393</v>
      </c>
    </row>
    <row r="2889" spans="1:2" ht="12.75">
      <c r="A2889" t="s">
        <v>251</v>
      </c>
      <c r="B2889" t="s">
        <v>4394</v>
      </c>
    </row>
    <row r="2890" spans="1:2" ht="12.75">
      <c r="A2890" t="s">
        <v>251</v>
      </c>
      <c r="B2890" t="s">
        <v>4395</v>
      </c>
    </row>
    <row r="2891" spans="1:2" ht="12.75">
      <c r="A2891" t="s">
        <v>251</v>
      </c>
      <c r="B2891" t="s">
        <v>4396</v>
      </c>
    </row>
    <row r="2892" spans="1:2" ht="12.75">
      <c r="A2892" t="s">
        <v>251</v>
      </c>
      <c r="B2892" t="s">
        <v>4397</v>
      </c>
    </row>
    <row r="2893" spans="1:2" ht="12.75">
      <c r="A2893" t="s">
        <v>251</v>
      </c>
      <c r="B2893" t="s">
        <v>4398</v>
      </c>
    </row>
    <row r="2894" spans="1:2" ht="12.75">
      <c r="A2894" t="s">
        <v>251</v>
      </c>
      <c r="B2894" t="s">
        <v>4399</v>
      </c>
    </row>
    <row r="2895" spans="1:2" ht="12.75">
      <c r="A2895" t="s">
        <v>251</v>
      </c>
      <c r="B2895" t="s">
        <v>4400</v>
      </c>
    </row>
    <row r="2896" spans="1:2" ht="12.75">
      <c r="A2896" t="s">
        <v>251</v>
      </c>
      <c r="B2896" t="s">
        <v>4401</v>
      </c>
    </row>
    <row r="2897" spans="1:2" ht="12.75">
      <c r="A2897" t="s">
        <v>251</v>
      </c>
      <c r="B2897" t="s">
        <v>4402</v>
      </c>
    </row>
    <row r="2898" spans="1:2" ht="12.75">
      <c r="A2898" t="s">
        <v>251</v>
      </c>
      <c r="B2898" t="s">
        <v>4403</v>
      </c>
    </row>
    <row r="2899" spans="1:2" ht="12.75">
      <c r="A2899" t="s">
        <v>4404</v>
      </c>
      <c r="B2899" t="s">
        <v>4404</v>
      </c>
    </row>
    <row r="2900" spans="1:2" ht="12.75">
      <c r="A2900" t="s">
        <v>4404</v>
      </c>
      <c r="B2900" t="s">
        <v>4405</v>
      </c>
    </row>
    <row r="2901" spans="1:2" ht="12.75">
      <c r="A2901" t="s">
        <v>4404</v>
      </c>
      <c r="B2901" t="s">
        <v>4406</v>
      </c>
    </row>
    <row r="2902" spans="1:2" ht="12.75">
      <c r="A2902" t="s">
        <v>4404</v>
      </c>
      <c r="B2902" t="s">
        <v>4407</v>
      </c>
    </row>
    <row r="2903" spans="1:2" ht="12.75">
      <c r="A2903" t="s">
        <v>4404</v>
      </c>
      <c r="B2903" t="s">
        <v>4408</v>
      </c>
    </row>
    <row r="2904" spans="1:2" ht="12.75">
      <c r="A2904" t="s">
        <v>4404</v>
      </c>
      <c r="B2904" t="s">
        <v>4409</v>
      </c>
    </row>
    <row r="2905" spans="1:2" ht="12.75">
      <c r="A2905" t="s">
        <v>4404</v>
      </c>
      <c r="B2905" t="s">
        <v>4410</v>
      </c>
    </row>
    <row r="2906" spans="1:2" ht="12.75">
      <c r="A2906" t="s">
        <v>4404</v>
      </c>
      <c r="B2906" t="s">
        <v>4411</v>
      </c>
    </row>
    <row r="2907" spans="1:2" ht="12.75">
      <c r="A2907" t="s">
        <v>4404</v>
      </c>
      <c r="B2907" s="87" t="s">
        <v>4412</v>
      </c>
    </row>
    <row r="2908" spans="1:2" ht="12.75">
      <c r="A2908" t="s">
        <v>4404</v>
      </c>
      <c r="B2908" t="s">
        <v>4413</v>
      </c>
    </row>
    <row r="2909" spans="1:2" ht="12.75">
      <c r="A2909" t="s">
        <v>4414</v>
      </c>
      <c r="B2909" t="s">
        <v>4414</v>
      </c>
    </row>
    <row r="2910" spans="1:2" ht="12.75">
      <c r="A2910" t="s">
        <v>4414</v>
      </c>
      <c r="B2910" t="s">
        <v>4415</v>
      </c>
    </row>
    <row r="2911" spans="1:2" ht="12.75">
      <c r="A2911" t="s">
        <v>4414</v>
      </c>
      <c r="B2911" t="s">
        <v>4416</v>
      </c>
    </row>
    <row r="2912" spans="1:2" ht="12.75">
      <c r="A2912" t="s">
        <v>4414</v>
      </c>
      <c r="B2912" t="s">
        <v>4417</v>
      </c>
    </row>
    <row r="2913" spans="1:2" ht="12.75">
      <c r="A2913" t="s">
        <v>4414</v>
      </c>
      <c r="B2913" t="s">
        <v>4418</v>
      </c>
    </row>
    <row r="2914" spans="1:2" ht="12.75">
      <c r="A2914" t="s">
        <v>4414</v>
      </c>
      <c r="B2914" t="s">
        <v>4419</v>
      </c>
    </row>
    <row r="2915" spans="1:2" ht="12.75">
      <c r="A2915" t="s">
        <v>4414</v>
      </c>
      <c r="B2915" t="s">
        <v>4420</v>
      </c>
    </row>
    <row r="2916" spans="1:2" ht="12.75">
      <c r="A2916" t="s">
        <v>4414</v>
      </c>
      <c r="B2916" t="s">
        <v>4421</v>
      </c>
    </row>
    <row r="2917" spans="1:2" ht="12.75">
      <c r="A2917" t="s">
        <v>4414</v>
      </c>
      <c r="B2917" t="s">
        <v>4422</v>
      </c>
    </row>
    <row r="2918" spans="1:2" ht="12.75">
      <c r="A2918" t="s">
        <v>4414</v>
      </c>
      <c r="B2918" t="s">
        <v>4423</v>
      </c>
    </row>
    <row r="2919" spans="1:2" ht="12.75">
      <c r="A2919" t="s">
        <v>254</v>
      </c>
      <c r="B2919" t="s">
        <v>254</v>
      </c>
    </row>
    <row r="2920" spans="1:2" ht="12.75">
      <c r="A2920" t="s">
        <v>254</v>
      </c>
      <c r="B2920" t="s">
        <v>4424</v>
      </c>
    </row>
    <row r="2921" spans="1:2" ht="12.75">
      <c r="A2921" t="s">
        <v>254</v>
      </c>
      <c r="B2921" t="s">
        <v>4425</v>
      </c>
    </row>
    <row r="2922" spans="1:2" ht="12.75">
      <c r="A2922" t="s">
        <v>254</v>
      </c>
      <c r="B2922" t="s">
        <v>4426</v>
      </c>
    </row>
    <row r="2923" spans="1:2" ht="12.75">
      <c r="A2923" t="s">
        <v>254</v>
      </c>
      <c r="B2923" t="s">
        <v>4427</v>
      </c>
    </row>
    <row r="2924" spans="1:2" ht="12.75">
      <c r="A2924" t="s">
        <v>254</v>
      </c>
      <c r="B2924" t="s">
        <v>4428</v>
      </c>
    </row>
    <row r="2925" spans="1:2" ht="12.75">
      <c r="A2925" t="s">
        <v>254</v>
      </c>
      <c r="B2925" t="s">
        <v>4429</v>
      </c>
    </row>
    <row r="2926" spans="1:2" ht="12.75">
      <c r="A2926" t="s">
        <v>254</v>
      </c>
      <c r="B2926" t="s">
        <v>4430</v>
      </c>
    </row>
    <row r="2927" spans="1:2" ht="12.75">
      <c r="A2927" t="s">
        <v>254</v>
      </c>
      <c r="B2927" t="s">
        <v>4431</v>
      </c>
    </row>
    <row r="2928" spans="1:2" ht="12.75">
      <c r="A2928" t="s">
        <v>254</v>
      </c>
      <c r="B2928" t="s">
        <v>4432</v>
      </c>
    </row>
    <row r="2929" spans="1:2" ht="12.75">
      <c r="A2929" t="s">
        <v>4433</v>
      </c>
      <c r="B2929" t="s">
        <v>4433</v>
      </c>
    </row>
    <row r="2930" spans="1:2" ht="12.75">
      <c r="A2930" t="s">
        <v>4433</v>
      </c>
      <c r="B2930" t="s">
        <v>4434</v>
      </c>
    </row>
    <row r="2931" spans="1:2" ht="12.75">
      <c r="A2931" t="s">
        <v>4433</v>
      </c>
      <c r="B2931" t="s">
        <v>4435</v>
      </c>
    </row>
    <row r="2932" spans="1:2" ht="12.75">
      <c r="A2932" t="s">
        <v>4433</v>
      </c>
      <c r="B2932" t="s">
        <v>4436</v>
      </c>
    </row>
    <row r="2933" spans="1:2" ht="12.75">
      <c r="A2933" t="s">
        <v>4433</v>
      </c>
      <c r="B2933" t="s">
        <v>4437</v>
      </c>
    </row>
    <row r="2934" spans="1:2" ht="12.75">
      <c r="A2934" t="s">
        <v>4433</v>
      </c>
      <c r="B2934" t="s">
        <v>4438</v>
      </c>
    </row>
    <row r="2935" spans="1:2" ht="12.75">
      <c r="A2935" t="s">
        <v>4433</v>
      </c>
      <c r="B2935" t="s">
        <v>4439</v>
      </c>
    </row>
    <row r="2936" spans="1:2" ht="12.75">
      <c r="A2936" t="s">
        <v>4433</v>
      </c>
      <c r="B2936" t="s">
        <v>4440</v>
      </c>
    </row>
    <row r="2937" spans="1:2" ht="12.75">
      <c r="A2937" t="s">
        <v>4433</v>
      </c>
      <c r="B2937" t="s">
        <v>4441</v>
      </c>
    </row>
    <row r="2938" spans="1:2" ht="12.75">
      <c r="A2938" t="s">
        <v>4433</v>
      </c>
      <c r="B2938" t="s">
        <v>4442</v>
      </c>
    </row>
    <row r="2939" spans="1:2" ht="12.75">
      <c r="A2939" t="s">
        <v>256</v>
      </c>
      <c r="B2939" t="s">
        <v>256</v>
      </c>
    </row>
    <row r="2940" spans="1:2" ht="12.75">
      <c r="A2940" t="s">
        <v>256</v>
      </c>
      <c r="B2940" t="s">
        <v>4443</v>
      </c>
    </row>
    <row r="2941" spans="1:2" ht="12.75">
      <c r="A2941" t="s">
        <v>256</v>
      </c>
      <c r="B2941" t="s">
        <v>4444</v>
      </c>
    </row>
    <row r="2942" spans="1:2" ht="12.75">
      <c r="A2942" t="s">
        <v>256</v>
      </c>
      <c r="B2942" t="s">
        <v>4445</v>
      </c>
    </row>
    <row r="2943" spans="1:2" ht="12.75">
      <c r="A2943" t="s">
        <v>256</v>
      </c>
      <c r="B2943" t="s">
        <v>4446</v>
      </c>
    </row>
    <row r="2944" spans="1:2" ht="12.75">
      <c r="A2944" t="s">
        <v>256</v>
      </c>
      <c r="B2944" t="s">
        <v>4447</v>
      </c>
    </row>
    <row r="2945" spans="1:2" ht="12.75">
      <c r="A2945" t="s">
        <v>256</v>
      </c>
      <c r="B2945" t="s">
        <v>4448</v>
      </c>
    </row>
    <row r="2946" spans="1:2" ht="12.75">
      <c r="A2946" t="s">
        <v>256</v>
      </c>
      <c r="B2946" t="s">
        <v>4449</v>
      </c>
    </row>
    <row r="2947" spans="1:2" ht="12.75">
      <c r="A2947" t="s">
        <v>256</v>
      </c>
      <c r="B2947" t="s">
        <v>4450</v>
      </c>
    </row>
    <row r="2948" spans="1:2" ht="12.75">
      <c r="A2948" t="s">
        <v>256</v>
      </c>
      <c r="B2948" t="s">
        <v>4451</v>
      </c>
    </row>
    <row r="2949" spans="1:2" ht="12.75">
      <c r="A2949" t="s">
        <v>256</v>
      </c>
      <c r="B2949" t="s">
        <v>4452</v>
      </c>
    </row>
    <row r="2950" spans="1:2" ht="12.75">
      <c r="A2950" t="s">
        <v>4453</v>
      </c>
      <c r="B2950" t="s">
        <v>4453</v>
      </c>
    </row>
    <row r="2951" spans="1:2" ht="12.75">
      <c r="A2951" t="s">
        <v>4453</v>
      </c>
      <c r="B2951" t="s">
        <v>4454</v>
      </c>
    </row>
    <row r="2952" spans="1:2" ht="12.75">
      <c r="A2952" t="s">
        <v>4453</v>
      </c>
      <c r="B2952" t="s">
        <v>4455</v>
      </c>
    </row>
    <row r="2953" spans="1:2" ht="12.75">
      <c r="A2953" t="s">
        <v>4453</v>
      </c>
      <c r="B2953" t="s">
        <v>4456</v>
      </c>
    </row>
    <row r="2954" spans="1:2" ht="12.75">
      <c r="A2954" t="s">
        <v>4453</v>
      </c>
      <c r="B2954" t="s">
        <v>4457</v>
      </c>
    </row>
    <row r="2955" spans="1:2" ht="12.75">
      <c r="A2955" t="s">
        <v>4453</v>
      </c>
      <c r="B2955" t="s">
        <v>4458</v>
      </c>
    </row>
    <row r="2956" spans="1:2" ht="12.75">
      <c r="A2956" t="s">
        <v>4453</v>
      </c>
      <c r="B2956" t="s">
        <v>4459</v>
      </c>
    </row>
    <row r="2957" spans="1:2" ht="12.75">
      <c r="A2957" t="s">
        <v>4453</v>
      </c>
      <c r="B2957" t="s">
        <v>4460</v>
      </c>
    </row>
    <row r="2958" spans="1:2" ht="12.75">
      <c r="A2958" t="s">
        <v>4453</v>
      </c>
      <c r="B2958" t="s">
        <v>4461</v>
      </c>
    </row>
    <row r="2959" spans="1:2" ht="12.75">
      <c r="A2959" t="s">
        <v>4453</v>
      </c>
      <c r="B2959" t="s">
        <v>4462</v>
      </c>
    </row>
    <row r="2960" spans="1:2" ht="12.75">
      <c r="A2960" t="s">
        <v>4453</v>
      </c>
      <c r="B2960" t="s">
        <v>4463</v>
      </c>
    </row>
    <row r="2961" spans="1:2" ht="12.75">
      <c r="A2961" t="s">
        <v>4464</v>
      </c>
      <c r="B2961" t="s">
        <v>4464</v>
      </c>
    </row>
    <row r="2962" spans="1:2" ht="12.75">
      <c r="A2962" t="s">
        <v>4464</v>
      </c>
      <c r="B2962" t="s">
        <v>4465</v>
      </c>
    </row>
    <row r="2963" spans="1:2" ht="12.75">
      <c r="A2963" t="s">
        <v>4464</v>
      </c>
      <c r="B2963" t="s">
        <v>4466</v>
      </c>
    </row>
    <row r="2964" spans="1:2" ht="12.75">
      <c r="A2964" t="s">
        <v>4464</v>
      </c>
      <c r="B2964" t="s">
        <v>4467</v>
      </c>
    </row>
    <row r="2965" spans="1:2" ht="12.75">
      <c r="A2965" t="s">
        <v>4464</v>
      </c>
      <c r="B2965" t="s">
        <v>4468</v>
      </c>
    </row>
    <row r="2966" spans="1:2" ht="12.75">
      <c r="A2966" t="s">
        <v>4464</v>
      </c>
      <c r="B2966" t="s">
        <v>4469</v>
      </c>
    </row>
    <row r="2967" spans="1:2" ht="12.75">
      <c r="A2967" t="s">
        <v>4464</v>
      </c>
      <c r="B2967" t="s">
        <v>4470</v>
      </c>
    </row>
    <row r="2968" spans="1:2" ht="12.75">
      <c r="A2968" t="s">
        <v>4464</v>
      </c>
      <c r="B2968" t="s">
        <v>4471</v>
      </c>
    </row>
    <row r="2969" spans="1:2" ht="12.75">
      <c r="A2969" t="s">
        <v>4464</v>
      </c>
      <c r="B2969" t="s">
        <v>4472</v>
      </c>
    </row>
    <row r="2970" spans="1:2" ht="12.75">
      <c r="A2970" t="s">
        <v>4473</v>
      </c>
      <c r="B2970" t="s">
        <v>4473</v>
      </c>
    </row>
    <row r="2971" spans="1:2" ht="12.75">
      <c r="A2971" t="s">
        <v>4473</v>
      </c>
      <c r="B2971" t="s">
        <v>4474</v>
      </c>
    </row>
    <row r="2972" spans="1:2" ht="12.75">
      <c r="A2972" t="s">
        <v>4473</v>
      </c>
      <c r="B2972" t="s">
        <v>4475</v>
      </c>
    </row>
    <row r="2973" spans="1:2" ht="12.75">
      <c r="A2973" t="s">
        <v>4473</v>
      </c>
      <c r="B2973" t="s">
        <v>4476</v>
      </c>
    </row>
    <row r="2974" spans="1:2" ht="12.75">
      <c r="A2974" t="s">
        <v>4473</v>
      </c>
      <c r="B2974" t="s">
        <v>4477</v>
      </c>
    </row>
    <row r="2975" spans="1:2" ht="12.75">
      <c r="A2975" t="s">
        <v>4473</v>
      </c>
      <c r="B2975" t="s">
        <v>4478</v>
      </c>
    </row>
    <row r="2976" spans="1:2" ht="12.75">
      <c r="A2976" t="s">
        <v>4473</v>
      </c>
      <c r="B2976" t="s">
        <v>4479</v>
      </c>
    </row>
    <row r="2977" spans="1:2" ht="12.75">
      <c r="A2977" t="s">
        <v>4473</v>
      </c>
      <c r="B2977" t="s">
        <v>4480</v>
      </c>
    </row>
    <row r="2978" spans="1:2" ht="12.75">
      <c r="A2978" t="s">
        <v>4473</v>
      </c>
      <c r="B2978" t="s">
        <v>4481</v>
      </c>
    </row>
    <row r="2979" spans="1:2" ht="12.75">
      <c r="A2979" t="s">
        <v>4473</v>
      </c>
      <c r="B2979" t="s">
        <v>4482</v>
      </c>
    </row>
    <row r="2980" spans="1:2" ht="12.75">
      <c r="A2980" t="s">
        <v>4473</v>
      </c>
      <c r="B2980" t="s">
        <v>4483</v>
      </c>
    </row>
    <row r="2981" spans="1:2" ht="12.75">
      <c r="A2981" t="s">
        <v>4473</v>
      </c>
      <c r="B2981" t="s">
        <v>4484</v>
      </c>
    </row>
    <row r="2982" spans="1:2" ht="12.75">
      <c r="A2982" t="s">
        <v>260</v>
      </c>
      <c r="B2982" t="s">
        <v>260</v>
      </c>
    </row>
    <row r="2983" spans="1:2" ht="12.75">
      <c r="A2983" t="s">
        <v>260</v>
      </c>
      <c r="B2983" t="s">
        <v>4485</v>
      </c>
    </row>
    <row r="2984" spans="1:2" ht="12.75">
      <c r="A2984" t="s">
        <v>260</v>
      </c>
      <c r="B2984" t="s">
        <v>4486</v>
      </c>
    </row>
    <row r="2985" spans="1:2" ht="12.75">
      <c r="A2985" t="s">
        <v>260</v>
      </c>
      <c r="B2985" t="s">
        <v>4487</v>
      </c>
    </row>
    <row r="2986" spans="1:2" ht="12.75">
      <c r="A2986" t="s">
        <v>260</v>
      </c>
      <c r="B2986" t="s">
        <v>4488</v>
      </c>
    </row>
    <row r="2987" spans="1:2" ht="12.75">
      <c r="A2987" t="s">
        <v>260</v>
      </c>
      <c r="B2987" t="s">
        <v>4489</v>
      </c>
    </row>
    <row r="2988" spans="1:2" ht="12.75">
      <c r="A2988" t="s">
        <v>260</v>
      </c>
      <c r="B2988" t="s">
        <v>4490</v>
      </c>
    </row>
    <row r="2989" spans="1:2" ht="12.75">
      <c r="A2989" t="s">
        <v>260</v>
      </c>
      <c r="B2989" t="s">
        <v>4491</v>
      </c>
    </row>
    <row r="2990" spans="1:2" ht="12.75">
      <c r="A2990" t="s">
        <v>260</v>
      </c>
      <c r="B2990" t="s">
        <v>4492</v>
      </c>
    </row>
    <row r="2991" spans="1:2" ht="12.75">
      <c r="A2991" t="s">
        <v>260</v>
      </c>
      <c r="B2991" t="s">
        <v>4493</v>
      </c>
    </row>
    <row r="2992" spans="1:2" ht="12.75">
      <c r="A2992" t="s">
        <v>260</v>
      </c>
      <c r="B2992" t="s">
        <v>1047</v>
      </c>
    </row>
    <row r="2993" spans="1:2" ht="12.75">
      <c r="A2993" t="s">
        <v>260</v>
      </c>
      <c r="B2993" t="s">
        <v>4494</v>
      </c>
    </row>
    <row r="2994" spans="1:2" ht="12.75">
      <c r="A2994" t="s">
        <v>260</v>
      </c>
      <c r="B2994" t="s">
        <v>4495</v>
      </c>
    </row>
    <row r="2995" spans="1:2" ht="12.75">
      <c r="A2995" t="s">
        <v>260</v>
      </c>
      <c r="B2995" t="s">
        <v>4499</v>
      </c>
    </row>
    <row r="2996" spans="1:2" ht="12.75">
      <c r="A2996" t="s">
        <v>260</v>
      </c>
      <c r="B2996" t="s">
        <v>4496</v>
      </c>
    </row>
    <row r="2997" spans="1:2" ht="12.75">
      <c r="A2997" t="s">
        <v>260</v>
      </c>
      <c r="B2997" t="s">
        <v>4497</v>
      </c>
    </row>
    <row r="2998" spans="1:2" ht="12.75">
      <c r="A2998" t="s">
        <v>260</v>
      </c>
      <c r="B2998" t="s">
        <v>4498</v>
      </c>
    </row>
    <row r="2999" spans="1:2" ht="12.75">
      <c r="A2999" t="s">
        <v>4500</v>
      </c>
      <c r="B2999" t="s">
        <v>4500</v>
      </c>
    </row>
    <row r="3000" spans="1:2" ht="12.75">
      <c r="A3000" t="s">
        <v>4500</v>
      </c>
      <c r="B3000" t="s">
        <v>4501</v>
      </c>
    </row>
    <row r="3001" spans="1:2" ht="12.75">
      <c r="A3001" t="s">
        <v>4500</v>
      </c>
      <c r="B3001" t="s">
        <v>4502</v>
      </c>
    </row>
    <row r="3002" spans="1:2" ht="12.75">
      <c r="A3002" t="s">
        <v>4500</v>
      </c>
      <c r="B3002" t="s">
        <v>4503</v>
      </c>
    </row>
    <row r="3003" spans="1:2" ht="12.75">
      <c r="A3003" t="s">
        <v>4500</v>
      </c>
      <c r="B3003" t="s">
        <v>4504</v>
      </c>
    </row>
    <row r="3004" spans="1:2" ht="12.75">
      <c r="A3004" t="s">
        <v>4500</v>
      </c>
      <c r="B3004" t="s">
        <v>4505</v>
      </c>
    </row>
    <row r="3005" spans="1:2" ht="12.75">
      <c r="A3005" t="s">
        <v>4500</v>
      </c>
      <c r="B3005" t="s">
        <v>4506</v>
      </c>
    </row>
    <row r="3006" spans="1:2" ht="12.75">
      <c r="A3006" t="s">
        <v>4500</v>
      </c>
      <c r="B3006" t="s">
        <v>4507</v>
      </c>
    </row>
    <row r="3007" spans="1:2" ht="12.75">
      <c r="A3007" t="s">
        <v>4500</v>
      </c>
      <c r="B3007" s="87" t="s">
        <v>4508</v>
      </c>
    </row>
    <row r="3008" spans="1:2" ht="12.75">
      <c r="A3008" t="s">
        <v>4500</v>
      </c>
      <c r="B3008" t="s">
        <v>4509</v>
      </c>
    </row>
    <row r="3009" spans="1:2" ht="12.75">
      <c r="A3009" t="s">
        <v>4500</v>
      </c>
      <c r="B3009" t="s">
        <v>4510</v>
      </c>
    </row>
    <row r="3010" spans="1:2" ht="12.75">
      <c r="A3010" t="s">
        <v>4511</v>
      </c>
      <c r="B3010" t="s">
        <v>4511</v>
      </c>
    </row>
    <row r="3011" spans="1:2" ht="12.75">
      <c r="A3011" t="s">
        <v>4511</v>
      </c>
      <c r="B3011" t="s">
        <v>4512</v>
      </c>
    </row>
    <row r="3012" spans="1:2" ht="12.75">
      <c r="A3012" t="s">
        <v>4511</v>
      </c>
      <c r="B3012" t="s">
        <v>4513</v>
      </c>
    </row>
    <row r="3013" spans="1:2" ht="12.75">
      <c r="A3013" t="s">
        <v>4511</v>
      </c>
      <c r="B3013" t="s">
        <v>4514</v>
      </c>
    </row>
    <row r="3014" spans="1:2" ht="12.75">
      <c r="A3014" t="s">
        <v>4511</v>
      </c>
      <c r="B3014" t="s">
        <v>4515</v>
      </c>
    </row>
    <row r="3015" spans="1:2" ht="12.75">
      <c r="A3015" t="s">
        <v>4511</v>
      </c>
      <c r="B3015" t="s">
        <v>4516</v>
      </c>
    </row>
    <row r="3016" spans="1:2" ht="12.75">
      <c r="A3016" t="s">
        <v>4511</v>
      </c>
      <c r="B3016" t="s">
        <v>4517</v>
      </c>
    </row>
    <row r="3017" spans="1:2" ht="12.75">
      <c r="A3017" t="s">
        <v>4511</v>
      </c>
      <c r="B3017" t="s">
        <v>4518</v>
      </c>
    </row>
    <row r="3018" spans="1:2" ht="12.75">
      <c r="A3018" t="s">
        <v>4511</v>
      </c>
      <c r="B3018" t="s">
        <v>4519</v>
      </c>
    </row>
    <row r="3019" spans="1:2" ht="12.75">
      <c r="A3019" t="s">
        <v>4511</v>
      </c>
      <c r="B3019" t="s">
        <v>4520</v>
      </c>
    </row>
    <row r="3020" spans="1:2" ht="12.75">
      <c r="A3020" t="s">
        <v>4511</v>
      </c>
      <c r="B3020" t="s">
        <v>4521</v>
      </c>
    </row>
    <row r="3021" spans="1:2" ht="12.75">
      <c r="A3021" t="s">
        <v>4511</v>
      </c>
      <c r="B3021" t="s">
        <v>4522</v>
      </c>
    </row>
    <row r="3022" spans="1:2" ht="12.75">
      <c r="A3022" t="s">
        <v>4511</v>
      </c>
      <c r="B3022" t="s">
        <v>4523</v>
      </c>
    </row>
    <row r="3023" spans="1:2" ht="12.75">
      <c r="A3023" t="s">
        <v>4524</v>
      </c>
      <c r="B3023" t="s">
        <v>4524</v>
      </c>
    </row>
    <row r="3024" spans="1:2" ht="12.75">
      <c r="A3024" t="s">
        <v>4524</v>
      </c>
      <c r="B3024" t="s">
        <v>4525</v>
      </c>
    </row>
    <row r="3025" spans="1:2" ht="12.75">
      <c r="A3025" t="s">
        <v>4524</v>
      </c>
      <c r="B3025" t="s">
        <v>4526</v>
      </c>
    </row>
    <row r="3026" spans="1:2" ht="12.75">
      <c r="A3026" t="s">
        <v>4524</v>
      </c>
      <c r="B3026" t="s">
        <v>4527</v>
      </c>
    </row>
    <row r="3027" spans="1:2" ht="12.75">
      <c r="A3027" t="s">
        <v>4524</v>
      </c>
      <c r="B3027" t="s">
        <v>4528</v>
      </c>
    </row>
    <row r="3028" spans="1:2" ht="12.75">
      <c r="A3028" t="s">
        <v>4524</v>
      </c>
      <c r="B3028" t="s">
        <v>4529</v>
      </c>
    </row>
    <row r="3029" spans="1:2" ht="12.75">
      <c r="A3029" t="s">
        <v>4524</v>
      </c>
      <c r="B3029" t="s">
        <v>4530</v>
      </c>
    </row>
    <row r="3030" spans="1:2" ht="12.75">
      <c r="A3030" t="s">
        <v>4524</v>
      </c>
      <c r="B3030" t="s">
        <v>4531</v>
      </c>
    </row>
    <row r="3031" spans="1:2" ht="12.75">
      <c r="A3031" t="s">
        <v>4524</v>
      </c>
      <c r="B3031" t="s">
        <v>4532</v>
      </c>
    </row>
    <row r="3032" spans="1:2" ht="12.75">
      <c r="A3032" t="s">
        <v>4524</v>
      </c>
      <c r="B3032" t="s">
        <v>4533</v>
      </c>
    </row>
    <row r="3033" spans="1:2" ht="12.75">
      <c r="A3033" t="s">
        <v>4534</v>
      </c>
      <c r="B3033" t="s">
        <v>4534</v>
      </c>
    </row>
    <row r="3034" spans="1:2" ht="12.75">
      <c r="A3034" t="s">
        <v>4534</v>
      </c>
      <c r="B3034" t="s">
        <v>4535</v>
      </c>
    </row>
    <row r="3035" spans="1:2" ht="12.75">
      <c r="A3035" t="s">
        <v>4534</v>
      </c>
      <c r="B3035" t="s">
        <v>4536</v>
      </c>
    </row>
    <row r="3036" spans="1:2" ht="12.75">
      <c r="A3036" t="s">
        <v>4534</v>
      </c>
      <c r="B3036" t="s">
        <v>4537</v>
      </c>
    </row>
    <row r="3037" spans="1:2" ht="12.75" customHeight="1">
      <c r="A3037" t="s">
        <v>4534</v>
      </c>
      <c r="B3037" t="s">
        <v>4538</v>
      </c>
    </row>
    <row r="3038" spans="1:2" ht="12.75">
      <c r="A3038" t="s">
        <v>4534</v>
      </c>
      <c r="B3038" t="s">
        <v>4539</v>
      </c>
    </row>
    <row r="3039" spans="1:2" ht="12.75">
      <c r="A3039" t="s">
        <v>4534</v>
      </c>
      <c r="B3039" t="s">
        <v>4540</v>
      </c>
    </row>
    <row r="3040" spans="1:2" ht="12.75">
      <c r="A3040" t="s">
        <v>4534</v>
      </c>
      <c r="B3040" t="s">
        <v>4541</v>
      </c>
    </row>
    <row r="3041" spans="1:2" ht="12.75">
      <c r="A3041" t="s">
        <v>1215</v>
      </c>
      <c r="B3041" t="s">
        <v>1215</v>
      </c>
    </row>
    <row r="3042" spans="1:2" ht="12.75">
      <c r="A3042" t="s">
        <v>1215</v>
      </c>
      <c r="B3042" t="s">
        <v>4542</v>
      </c>
    </row>
    <row r="3043" spans="1:2" ht="12.75">
      <c r="A3043" t="s">
        <v>1215</v>
      </c>
      <c r="B3043" t="s">
        <v>4543</v>
      </c>
    </row>
    <row r="3044" spans="1:2" ht="12.75">
      <c r="A3044" t="s">
        <v>1215</v>
      </c>
      <c r="B3044" t="s">
        <v>4544</v>
      </c>
    </row>
    <row r="3045" spans="1:2" ht="12.75">
      <c r="A3045" t="s">
        <v>1215</v>
      </c>
      <c r="B3045" t="s">
        <v>4545</v>
      </c>
    </row>
    <row r="3046" spans="1:2" ht="12.75">
      <c r="A3046" t="s">
        <v>1215</v>
      </c>
      <c r="B3046" t="s">
        <v>862</v>
      </c>
    </row>
    <row r="3047" spans="1:2" ht="12.75">
      <c r="A3047" t="s">
        <v>1215</v>
      </c>
      <c r="B3047" t="s">
        <v>4546</v>
      </c>
    </row>
    <row r="3048" spans="1:2" ht="12.75">
      <c r="A3048" t="s">
        <v>1215</v>
      </c>
      <c r="B3048" t="s">
        <v>4547</v>
      </c>
    </row>
    <row r="3049" spans="1:2" ht="12.75">
      <c r="A3049" t="s">
        <v>1215</v>
      </c>
      <c r="B3049" t="s">
        <v>4548</v>
      </c>
    </row>
    <row r="3050" spans="1:2" ht="12.75">
      <c r="A3050" t="s">
        <v>4623</v>
      </c>
      <c r="B3050" t="s">
        <v>4623</v>
      </c>
    </row>
    <row r="3051" spans="1:2" ht="12.75">
      <c r="A3051" t="s">
        <v>4623</v>
      </c>
      <c r="B3051" t="s">
        <v>4624</v>
      </c>
    </row>
    <row r="3052" spans="1:2" ht="12.75">
      <c r="A3052" t="s">
        <v>4623</v>
      </c>
      <c r="B3052" t="s">
        <v>4625</v>
      </c>
    </row>
    <row r="3053" spans="1:2" ht="12.75">
      <c r="A3053" t="s">
        <v>4623</v>
      </c>
      <c r="B3053" t="s">
        <v>4626</v>
      </c>
    </row>
    <row r="3054" spans="1:2" ht="12.75">
      <c r="A3054" t="s">
        <v>4623</v>
      </c>
      <c r="B3054" t="s">
        <v>4627</v>
      </c>
    </row>
    <row r="3055" spans="1:2" ht="12.75">
      <c r="A3055" t="s">
        <v>4623</v>
      </c>
      <c r="B3055" t="s">
        <v>4628</v>
      </c>
    </row>
    <row r="3056" spans="1:2" ht="12.75">
      <c r="A3056" t="s">
        <v>4623</v>
      </c>
      <c r="B3056" t="s">
        <v>4629</v>
      </c>
    </row>
    <row r="3057" spans="1:2" ht="12.75">
      <c r="A3057" t="s">
        <v>4623</v>
      </c>
      <c r="B3057" t="s">
        <v>4630</v>
      </c>
    </row>
    <row r="3058" spans="1:2" ht="12.75">
      <c r="A3058" t="s">
        <v>4623</v>
      </c>
      <c r="B3058" t="s">
        <v>4631</v>
      </c>
    </row>
    <row r="3059" spans="1:2" ht="12.75">
      <c r="A3059" t="s">
        <v>4623</v>
      </c>
      <c r="B3059" t="s">
        <v>4632</v>
      </c>
    </row>
    <row r="3060" spans="1:2" ht="12.75">
      <c r="A3060" t="s">
        <v>4633</v>
      </c>
      <c r="B3060" t="s">
        <v>4633</v>
      </c>
    </row>
    <row r="3061" spans="1:2" ht="12.75">
      <c r="A3061" t="s">
        <v>4633</v>
      </c>
      <c r="B3061" t="s">
        <v>4634</v>
      </c>
    </row>
    <row r="3062" spans="1:2" ht="12.75">
      <c r="A3062" t="s">
        <v>4633</v>
      </c>
      <c r="B3062" t="s">
        <v>4635</v>
      </c>
    </row>
    <row r="3063" spans="1:2" ht="12.75">
      <c r="A3063" t="s">
        <v>4633</v>
      </c>
      <c r="B3063" t="s">
        <v>4636</v>
      </c>
    </row>
    <row r="3064" spans="1:2" ht="12.75">
      <c r="A3064" t="s">
        <v>4633</v>
      </c>
      <c r="B3064" t="s">
        <v>4637</v>
      </c>
    </row>
    <row r="3065" spans="1:2" ht="12.75">
      <c r="A3065" t="s">
        <v>4633</v>
      </c>
      <c r="B3065" t="s">
        <v>4638</v>
      </c>
    </row>
    <row r="3066" spans="1:2" ht="12.75">
      <c r="A3066" t="s">
        <v>4633</v>
      </c>
      <c r="B3066" t="s">
        <v>4639</v>
      </c>
    </row>
    <row r="3067" spans="1:2" ht="12.75">
      <c r="A3067" t="s">
        <v>4633</v>
      </c>
      <c r="B3067" t="s">
        <v>4640</v>
      </c>
    </row>
    <row r="3068" spans="1:2" ht="12.75">
      <c r="A3068" t="s">
        <v>4633</v>
      </c>
      <c r="B3068" t="s">
        <v>4641</v>
      </c>
    </row>
    <row r="3069" spans="1:2" ht="12.75">
      <c r="A3069" t="s">
        <v>4650</v>
      </c>
      <c r="B3069" t="s">
        <v>4650</v>
      </c>
    </row>
    <row r="3070" spans="1:2" ht="12.75">
      <c r="A3070" t="s">
        <v>4650</v>
      </c>
      <c r="B3070" t="s">
        <v>4651</v>
      </c>
    </row>
    <row r="3071" spans="1:2" ht="12.75">
      <c r="A3071" t="s">
        <v>4650</v>
      </c>
      <c r="B3071" t="s">
        <v>4652</v>
      </c>
    </row>
    <row r="3072" spans="1:2" ht="12.75">
      <c r="A3072" t="s">
        <v>4650</v>
      </c>
      <c r="B3072" t="s">
        <v>4653</v>
      </c>
    </row>
    <row r="3073" spans="1:2" ht="12.75">
      <c r="A3073" t="s">
        <v>4650</v>
      </c>
      <c r="B3073" t="s">
        <v>4654</v>
      </c>
    </row>
    <row r="3074" spans="1:2" ht="12.75">
      <c r="A3074" t="s">
        <v>4650</v>
      </c>
      <c r="B3074" t="s">
        <v>4655</v>
      </c>
    </row>
    <row r="3075" spans="1:2" ht="12.75">
      <c r="A3075" t="s">
        <v>4650</v>
      </c>
      <c r="B3075" t="s">
        <v>4656</v>
      </c>
    </row>
    <row r="3076" spans="1:2" ht="12.75">
      <c r="A3076" t="s">
        <v>4650</v>
      </c>
      <c r="B3076" t="s">
        <v>4657</v>
      </c>
    </row>
    <row r="3077" spans="1:2" ht="12.75">
      <c r="A3077" t="s">
        <v>4650</v>
      </c>
      <c r="B3077" t="s">
        <v>4658</v>
      </c>
    </row>
    <row r="3078" spans="1:2" ht="12.75">
      <c r="A3078" t="s">
        <v>4650</v>
      </c>
      <c r="B3078" t="s">
        <v>4659</v>
      </c>
    </row>
    <row r="3079" spans="1:2" ht="12.75">
      <c r="A3079" t="s">
        <v>4650</v>
      </c>
      <c r="B3079" t="s">
        <v>4660</v>
      </c>
    </row>
    <row r="3080" spans="1:2" ht="12.75">
      <c r="A3080" t="s">
        <v>4663</v>
      </c>
      <c r="B3080" t="s">
        <v>4663</v>
      </c>
    </row>
    <row r="3081" spans="1:2" ht="12.75">
      <c r="A3081" t="s">
        <v>4663</v>
      </c>
      <c r="B3081" t="s">
        <v>4664</v>
      </c>
    </row>
    <row r="3082" spans="1:2" ht="12.75">
      <c r="A3082" t="s">
        <v>4663</v>
      </c>
      <c r="B3082" t="s">
        <v>4665</v>
      </c>
    </row>
    <row r="3083" spans="1:2" ht="12.75">
      <c r="A3083" t="s">
        <v>4663</v>
      </c>
      <c r="B3083" t="s">
        <v>4666</v>
      </c>
    </row>
    <row r="3084" spans="1:2" ht="12.75">
      <c r="A3084" t="s">
        <v>4663</v>
      </c>
      <c r="B3084" t="s">
        <v>4667</v>
      </c>
    </row>
    <row r="3085" spans="1:2" ht="12.75">
      <c r="A3085" t="s">
        <v>4663</v>
      </c>
      <c r="B3085" t="s">
        <v>4668</v>
      </c>
    </row>
    <row r="3086" spans="1:2" ht="12.75">
      <c r="A3086" t="s">
        <v>4663</v>
      </c>
      <c r="B3086" t="s">
        <v>4669</v>
      </c>
    </row>
    <row r="3087" spans="1:2" ht="12.75">
      <c r="A3087" t="s">
        <v>4663</v>
      </c>
      <c r="B3087" t="s">
        <v>4670</v>
      </c>
    </row>
    <row r="3088" spans="1:2" ht="12.75">
      <c r="A3088" t="s">
        <v>4663</v>
      </c>
      <c r="B3088" t="s">
        <v>4671</v>
      </c>
    </row>
    <row r="3089" spans="1:2" ht="12.75">
      <c r="A3089" t="s">
        <v>4672</v>
      </c>
      <c r="B3089" t="s">
        <v>4672</v>
      </c>
    </row>
    <row r="3090" spans="1:2" ht="12.75">
      <c r="A3090" t="s">
        <v>4672</v>
      </c>
      <c r="B3090" t="s">
        <v>4673</v>
      </c>
    </row>
    <row r="3091" spans="1:2" ht="12.75">
      <c r="A3091" t="s">
        <v>4672</v>
      </c>
      <c r="B3091" t="s">
        <v>4674</v>
      </c>
    </row>
    <row r="3092" spans="1:2" ht="12.75">
      <c r="A3092" t="s">
        <v>4672</v>
      </c>
      <c r="B3092" t="s">
        <v>4675</v>
      </c>
    </row>
    <row r="3093" spans="1:2" ht="12.75">
      <c r="A3093" t="s">
        <v>4672</v>
      </c>
      <c r="B3093" t="s">
        <v>4676</v>
      </c>
    </row>
    <row r="3094" spans="1:2" ht="12.75">
      <c r="A3094" t="s">
        <v>4672</v>
      </c>
      <c r="B3094" t="s">
        <v>4677</v>
      </c>
    </row>
    <row r="3095" spans="1:2" ht="12.75">
      <c r="A3095" t="s">
        <v>4672</v>
      </c>
      <c r="B3095" t="s">
        <v>4678</v>
      </c>
    </row>
    <row r="3096" spans="1:2" ht="12.75">
      <c r="A3096" t="s">
        <v>4679</v>
      </c>
      <c r="B3096" t="s">
        <v>4679</v>
      </c>
    </row>
    <row r="3097" spans="1:2" ht="12.75">
      <c r="A3097" t="s">
        <v>4679</v>
      </c>
      <c r="B3097" t="s">
        <v>4680</v>
      </c>
    </row>
    <row r="3098" spans="1:2" ht="12.75">
      <c r="A3098" t="s">
        <v>4679</v>
      </c>
      <c r="B3098" t="s">
        <v>4681</v>
      </c>
    </row>
    <row r="3099" spans="1:2" ht="12.75">
      <c r="A3099" t="s">
        <v>4679</v>
      </c>
      <c r="B3099" t="s">
        <v>4682</v>
      </c>
    </row>
    <row r="3100" spans="1:2" ht="12.75">
      <c r="A3100" t="s">
        <v>4679</v>
      </c>
      <c r="B3100" t="s">
        <v>4683</v>
      </c>
    </row>
    <row r="3101" spans="1:2" ht="12.75">
      <c r="A3101" t="s">
        <v>4679</v>
      </c>
      <c r="B3101" t="s">
        <v>4684</v>
      </c>
    </row>
    <row r="3102" spans="1:2" ht="12.75">
      <c r="A3102" t="s">
        <v>4679</v>
      </c>
      <c r="B3102" t="s">
        <v>4685</v>
      </c>
    </row>
    <row r="3103" spans="1:2" ht="12.75">
      <c r="A3103" t="s">
        <v>4679</v>
      </c>
      <c r="B3103" t="s">
        <v>4686</v>
      </c>
    </row>
    <row r="3104" spans="1:2" ht="12.75">
      <c r="A3104" t="s">
        <v>4679</v>
      </c>
      <c r="B3104" t="s">
        <v>4687</v>
      </c>
    </row>
    <row r="3105" spans="1:2" ht="12.75">
      <c r="A3105" t="s">
        <v>4688</v>
      </c>
      <c r="B3105" t="s">
        <v>4688</v>
      </c>
    </row>
    <row r="3106" spans="1:2" ht="12.75">
      <c r="A3106" t="s">
        <v>4688</v>
      </c>
      <c r="B3106" t="s">
        <v>4689</v>
      </c>
    </row>
    <row r="3107" spans="1:2" ht="12.75">
      <c r="A3107" t="s">
        <v>4688</v>
      </c>
      <c r="B3107" t="s">
        <v>4690</v>
      </c>
    </row>
    <row r="3108" spans="1:2" ht="12.75">
      <c r="A3108" t="s">
        <v>4688</v>
      </c>
      <c r="B3108" t="s">
        <v>4691</v>
      </c>
    </row>
    <row r="3109" spans="1:2" ht="12.75">
      <c r="A3109" t="s">
        <v>4688</v>
      </c>
      <c r="B3109" t="s">
        <v>4692</v>
      </c>
    </row>
    <row r="3110" spans="1:2" ht="12.75">
      <c r="A3110" t="s">
        <v>4688</v>
      </c>
      <c r="B3110" t="s">
        <v>4693</v>
      </c>
    </row>
    <row r="3111" spans="1:2" ht="12.75">
      <c r="A3111" t="s">
        <v>4688</v>
      </c>
      <c r="B3111" t="s">
        <v>4694</v>
      </c>
    </row>
    <row r="3112" spans="1:2" ht="12.75">
      <c r="A3112" t="s">
        <v>4688</v>
      </c>
      <c r="B3112" t="s">
        <v>4695</v>
      </c>
    </row>
    <row r="3113" spans="1:2" ht="12.75">
      <c r="A3113" t="s">
        <v>4688</v>
      </c>
      <c r="B3113" t="s">
        <v>4696</v>
      </c>
    </row>
    <row r="3114" spans="1:2" ht="12.75">
      <c r="A3114" t="s">
        <v>4688</v>
      </c>
      <c r="B3114" t="s">
        <v>4697</v>
      </c>
    </row>
    <row r="3115" spans="1:2" ht="12.75">
      <c r="A3115" t="s">
        <v>4688</v>
      </c>
      <c r="B3115" t="s">
        <v>4698</v>
      </c>
    </row>
    <row r="3116" spans="1:2" ht="12.75">
      <c r="A3116" t="s">
        <v>4688</v>
      </c>
      <c r="B3116" t="s">
        <v>4699</v>
      </c>
    </row>
    <row r="3117" spans="1:2" ht="12.75">
      <c r="A3117" t="s">
        <v>4700</v>
      </c>
      <c r="B3117" t="s">
        <v>4701</v>
      </c>
    </row>
    <row r="3118" spans="1:2" ht="12.75">
      <c r="A3118" t="s">
        <v>4700</v>
      </c>
      <c r="B3118" t="s">
        <v>4702</v>
      </c>
    </row>
    <row r="3119" spans="1:2" ht="12.75">
      <c r="A3119" t="s">
        <v>4700</v>
      </c>
      <c r="B3119" t="s">
        <v>4703</v>
      </c>
    </row>
    <row r="3120" spans="1:2" ht="12.75">
      <c r="A3120" t="s">
        <v>4700</v>
      </c>
      <c r="B3120" t="s">
        <v>4704</v>
      </c>
    </row>
    <row r="3121" spans="1:2" ht="12.75">
      <c r="A3121" t="s">
        <v>4700</v>
      </c>
      <c r="B3121" t="s">
        <v>4705</v>
      </c>
    </row>
    <row r="3122" spans="1:2" ht="12.75">
      <c r="A3122" t="s">
        <v>4700</v>
      </c>
      <c r="B3122" t="s">
        <v>4706</v>
      </c>
    </row>
    <row r="3123" spans="1:2" ht="12.75">
      <c r="A3123" t="s">
        <v>4700</v>
      </c>
      <c r="B3123" t="s">
        <v>4707</v>
      </c>
    </row>
    <row r="3124" spans="1:2" ht="12.75">
      <c r="A3124" t="s">
        <v>4700</v>
      </c>
      <c r="B3124" t="s">
        <v>4708</v>
      </c>
    </row>
    <row r="3125" spans="1:2" ht="12.75">
      <c r="A3125" t="s">
        <v>4700</v>
      </c>
      <c r="B3125" t="s">
        <v>4709</v>
      </c>
    </row>
    <row r="3126" spans="1:2" ht="12.75">
      <c r="A3126" t="s">
        <v>4700</v>
      </c>
      <c r="B3126" t="s">
        <v>4710</v>
      </c>
    </row>
    <row r="3127" spans="1:2" ht="12.75">
      <c r="A3127" t="s">
        <v>4700</v>
      </c>
      <c r="B3127" t="s">
        <v>4711</v>
      </c>
    </row>
    <row r="3128" spans="1:2" ht="12.75">
      <c r="A3128" t="s">
        <v>4700</v>
      </c>
      <c r="B3128" t="s">
        <v>4712</v>
      </c>
    </row>
    <row r="3129" spans="1:2" ht="12.75">
      <c r="A3129" t="s">
        <v>4700</v>
      </c>
      <c r="B3129" t="s">
        <v>4713</v>
      </c>
    </row>
    <row r="3130" spans="1:2" ht="12.75">
      <c r="A3130" t="s">
        <v>4761</v>
      </c>
      <c r="B3130" t="s">
        <v>4761</v>
      </c>
    </row>
    <row r="3131" spans="1:2" ht="12.75">
      <c r="A3131" t="s">
        <v>4761</v>
      </c>
      <c r="B3131" t="s">
        <v>4762</v>
      </c>
    </row>
    <row r="3132" spans="1:2" ht="12.75">
      <c r="A3132" t="s">
        <v>4761</v>
      </c>
      <c r="B3132" t="s">
        <v>4763</v>
      </c>
    </row>
    <row r="3133" spans="1:2" ht="12.75">
      <c r="A3133" t="s">
        <v>4761</v>
      </c>
      <c r="B3133" t="s">
        <v>4764</v>
      </c>
    </row>
    <row r="3134" spans="1:2" ht="12.75">
      <c r="A3134" t="s">
        <v>4761</v>
      </c>
      <c r="B3134" t="s">
        <v>4765</v>
      </c>
    </row>
    <row r="3135" spans="1:2" ht="12.75">
      <c r="A3135" t="s">
        <v>4761</v>
      </c>
      <c r="B3135" t="s">
        <v>4766</v>
      </c>
    </row>
    <row r="3136" spans="1:2" ht="12.75">
      <c r="A3136" t="s">
        <v>4761</v>
      </c>
      <c r="B3136" t="s">
        <v>4767</v>
      </c>
    </row>
    <row r="3137" spans="1:2" ht="12.75">
      <c r="A3137" t="s">
        <v>4761</v>
      </c>
      <c r="B3137" t="s">
        <v>4768</v>
      </c>
    </row>
    <row r="3138" spans="1:2" ht="12.75">
      <c r="A3138" t="s">
        <v>4761</v>
      </c>
      <c r="B3138" t="s">
        <v>4769</v>
      </c>
    </row>
    <row r="3139" spans="1:2" ht="12.75">
      <c r="A3139" t="s">
        <v>4761</v>
      </c>
      <c r="B3139" t="s">
        <v>4770</v>
      </c>
    </row>
    <row r="3140" spans="1:2" ht="12.75">
      <c r="A3140" t="s">
        <v>4761</v>
      </c>
      <c r="B3140" t="s">
        <v>4771</v>
      </c>
    </row>
    <row r="3141" spans="1:2" ht="12.75">
      <c r="A3141" t="s">
        <v>4761</v>
      </c>
      <c r="B3141" t="s">
        <v>4772</v>
      </c>
    </row>
    <row r="3142" spans="1:2" ht="12.75">
      <c r="A3142" t="s">
        <v>4761</v>
      </c>
      <c r="B3142" t="s">
        <v>4773</v>
      </c>
    </row>
    <row r="3143" spans="1:2" ht="12.75">
      <c r="A3143" t="s">
        <v>4761</v>
      </c>
      <c r="B3143" t="s">
        <v>4774</v>
      </c>
    </row>
    <row r="3144" spans="1:2" ht="12.75">
      <c r="A3144" t="s">
        <v>4761</v>
      </c>
      <c r="B3144" t="s">
        <v>4775</v>
      </c>
    </row>
    <row r="3145" spans="1:2" ht="12.75">
      <c r="A3145" t="s">
        <v>4761</v>
      </c>
      <c r="B3145" t="s">
        <v>4776</v>
      </c>
    </row>
    <row r="3146" spans="1:2" ht="12.75">
      <c r="A3146" t="s">
        <v>4777</v>
      </c>
      <c r="B3146" t="s">
        <v>4777</v>
      </c>
    </row>
    <row r="3147" spans="1:2" ht="12.75">
      <c r="A3147" t="s">
        <v>4777</v>
      </c>
      <c r="B3147" t="s">
        <v>4778</v>
      </c>
    </row>
    <row r="3148" spans="1:2" ht="12.75">
      <c r="A3148" t="s">
        <v>4777</v>
      </c>
      <c r="B3148" t="s">
        <v>4779</v>
      </c>
    </row>
    <row r="3149" spans="1:2" ht="12.75">
      <c r="A3149" t="s">
        <v>4777</v>
      </c>
      <c r="B3149" t="s">
        <v>4780</v>
      </c>
    </row>
    <row r="3150" spans="1:2" ht="12.75">
      <c r="A3150" t="s">
        <v>4777</v>
      </c>
      <c r="B3150" t="s">
        <v>4781</v>
      </c>
    </row>
    <row r="3151" spans="1:2" ht="12.75">
      <c r="A3151" t="s">
        <v>4777</v>
      </c>
      <c r="B3151" t="s">
        <v>4782</v>
      </c>
    </row>
    <row r="3152" spans="1:2" ht="12.75">
      <c r="A3152" t="s">
        <v>4777</v>
      </c>
      <c r="B3152" t="s">
        <v>4783</v>
      </c>
    </row>
    <row r="3153" spans="1:2" ht="12.75">
      <c r="A3153" t="s">
        <v>4777</v>
      </c>
      <c r="B3153" t="s">
        <v>4784</v>
      </c>
    </row>
    <row r="3154" spans="1:2" ht="12.75">
      <c r="A3154" t="s">
        <v>4777</v>
      </c>
      <c r="B3154" t="s">
        <v>4785</v>
      </c>
    </row>
    <row r="3155" spans="1:2" ht="12.75">
      <c r="A3155" t="s">
        <v>4777</v>
      </c>
      <c r="B3155" t="s">
        <v>4786</v>
      </c>
    </row>
    <row r="3156" spans="1:2" ht="12.75">
      <c r="A3156" t="s">
        <v>4777</v>
      </c>
      <c r="B3156" t="s">
        <v>4787</v>
      </c>
    </row>
    <row r="3157" spans="1:2" ht="12.75">
      <c r="A3157" t="s">
        <v>4777</v>
      </c>
      <c r="B3157" t="s">
        <v>4788</v>
      </c>
    </row>
    <row r="3158" spans="1:2" ht="12.75">
      <c r="A3158" t="s">
        <v>4777</v>
      </c>
      <c r="B3158" t="s">
        <v>4789</v>
      </c>
    </row>
  </sheetData>
  <sheetProtection sheet="1"/>
  <hyperlinks>
    <hyperlink ref="B84" r:id="rId1" display="https://www.aavso.org/vsx/index.php?view=detail.top&amp;oid=38819"/>
    <hyperlink ref="B119" r:id="rId2" display="https://www.aavso.org/vsx/index.php?view=detail.top&amp;oid=38917"/>
    <hyperlink ref="B210" r:id="rId3" display="https://www.aavso.org/vsx/index.php?view=detail.top&amp;oid=53665"/>
    <hyperlink ref="B268" r:id="rId4" display="https://www.aavso.org/vsx/index.php?view=detail.top&amp;oid=74525"/>
    <hyperlink ref="B292" r:id="rId5" display="https://www.aavso.org/vsx/index.php?view=detail.top&amp;oid=39362"/>
    <hyperlink ref="B314" r:id="rId6" display="https://www.aavso.org/vsx/index.php?view=detail.top&amp;oid=74636"/>
    <hyperlink ref="B421" r:id="rId7" display="https://www.aavso.org/vsx/index.php?view=detail.top&amp;oid=39614"/>
    <hyperlink ref="B607" r:id="rId8" display="https://www.aavso.org/vsx/index.php?view=detail.top&amp;oid=804338"/>
    <hyperlink ref="B608" r:id="rId9" display="https://www.aavso.org/vsx/index.php?view=detail.top&amp;oid=834814"/>
    <hyperlink ref="B609" r:id="rId10" display="https://www.aavso.org/vsx/index.php?view=detail.top&amp;oid=834166"/>
    <hyperlink ref="B657" r:id="rId11" display="https://www.aavso.org/vsx/index.php?view=detail.top&amp;oid=40506"/>
    <hyperlink ref="B718" r:id="rId12" display="https://www.aavso.org/vsx/index.php?view=detail.top&amp;oid=77968"/>
    <hyperlink ref="B833" r:id="rId13" display="https://www.aavso.org/vsx/index.php?view=detail.top&amp;oid=41433"/>
    <hyperlink ref="B861" r:id="rId14" display="https://www.aavso.org/vsx/index.php?view=detail.top&amp;oid=41470"/>
    <hyperlink ref="B924" r:id="rId15" display="https://www.aavso.org/vsx/index.php?view=detail.top&amp;oid=1504204"/>
    <hyperlink ref="B971" r:id="rId16" display="https://www.aavso.org/vsx/index.php?view=detail.top&amp;oid=81832"/>
    <hyperlink ref="B1159" r:id="rId17" display="https://www.aavso.org/vsx/index.php?view=detail.top&amp;oid=42345"/>
    <hyperlink ref="B1286" r:id="rId18" display="https://www.aavso.org/vsx/index.php?view=detail.top&amp;oid=42956"/>
    <hyperlink ref="B1489" r:id="rId19" display="https://www.aavso.org/vsx/index.php?view=detail.top&amp;oid=92479"/>
    <hyperlink ref="B1545" r:id="rId20" display="https://www.aavso.org/vsx/index.php?view=detail.top&amp;oid=43787"/>
    <hyperlink ref="B1566" r:id="rId21" display="https://www.aavso.org/vsx/index.php?view=detail.top&amp;oid=43908"/>
    <hyperlink ref="B1582" r:id="rId22" display="https://www.aavso.org/vsx/index.php?view=detail.top&amp;oid=98533"/>
    <hyperlink ref="B1649" r:id="rId23" display="https://www.aavso.org/vsx/index.php?view=detail.top&amp;oid=95901"/>
    <hyperlink ref="B1704" r:id="rId24" display="https://www.aavso.org/vsx/index.php?view=detail.top&amp;oid=44844"/>
    <hyperlink ref="B1709" r:id="rId25" display="https://www.aavso.org/vsx/index.php?view=detail.top&amp;oid=96692"/>
    <hyperlink ref="B1749" r:id="rId26" display="https://www.aavso.org/vsx/index.php?view=detail.top&amp;oid=45237"/>
    <hyperlink ref="B1792" r:id="rId27" display="https://www.aavso.org/vsx/index.php?view=detail.top&amp;oid=100633"/>
    <hyperlink ref="B1823" r:id="rId28" display="https://www.aavso.org/vsx/index.php?view=detail.top&amp;oid=46198"/>
    <hyperlink ref="B1881" r:id="rId29" display="https://www.aavso.org/vsx/index.php?view=detail.top&amp;oid=46405"/>
    <hyperlink ref="B1917" r:id="rId30" display="https://www.aavso.org/vsx/index.php?view=detail.top&amp;oid=46616"/>
    <hyperlink ref="B1986" r:id="rId31" display="https://www.aavso.org/vsx/index.php?view=detail.top&amp;oid=107947"/>
    <hyperlink ref="B2090" r:id="rId32" display="https://www.aavso.org/vsx/index.php?view=detail.top&amp;oid=111118"/>
    <hyperlink ref="B2140" r:id="rId33" display="https://www.aavso.org/vsx/index.php?view=detail.top&amp;oid=49933"/>
    <hyperlink ref="B2155" r:id="rId34" display="https://www.aavso.org/vsx/index.php?view=detail.top&amp;oid=112567"/>
    <hyperlink ref="B2157" r:id="rId35" display="https://www.aavso.org/vsx/index.php?view=detail.top&amp;oid=777891"/>
    <hyperlink ref="B2158" r:id="rId36" display="https://www.aavso.org/vsx/index.php?view=detail.top&amp;oid=777928"/>
    <hyperlink ref="B2164" r:id="rId37" display="https://www.aavso.org/vsx/index.php?view=detail.top&amp;oid=459674"/>
    <hyperlink ref="B2218" r:id="rId38" display="https://www.aavso.org/vsx/index.php?view=detail.top&amp;oid=253365"/>
    <hyperlink ref="B2220" r:id="rId39" display="https://www.aavso.org/vsx/index.php?view=detail.top&amp;oid=253366"/>
    <hyperlink ref="B2231" r:id="rId40" display="https://www.aavso.org/vsx/index.php?view=detail.top&amp;oid=169663"/>
    <hyperlink ref="B2261" r:id="rId41" display="https://www.aavso.org/vsx/index.php?view=detail.top&amp;oid=837783"/>
    <hyperlink ref="B2262" r:id="rId42" display="https://www.aavso.org/vsx/index.php?view=detail.top&amp;oid=1532281"/>
    <hyperlink ref="B2335" r:id="rId43" display="https://www.aavso.org/vsx/index.php?view=detail.top&amp;oid=51573"/>
    <hyperlink ref="B2403" r:id="rId44" display="https://www.aavso.org/vsx/index.php?view=detail.top&amp;oid=119871"/>
    <hyperlink ref="B2547" r:id="rId45" display="https://www.aavso.org/vsx/index.php?view=detail.top&amp;oid=52353"/>
    <hyperlink ref="B2623" r:id="rId46" display="https://www.aavso.org/vsx/index.php?view=detail.top&amp;oid=837915"/>
    <hyperlink ref="B2624" r:id="rId47" display="https://www.aavso.org/vsx/index.php?view=detail.top&amp;oid=830917"/>
    <hyperlink ref="B2660" r:id="rId48" display="https://www.aavso.org/vsx/index.php?view=detail.top&amp;oid=1537513"/>
    <hyperlink ref="B2661" r:id="rId49" display="https://www.aavso.org/vsx/index.php?view=detail.top&amp;oid=1537527"/>
    <hyperlink ref="B2662" r:id="rId50" display="https://www.aavso.org/vsx/index.php?view=detail.top&amp;oid=834545"/>
    <hyperlink ref="B2668" r:id="rId51" display="https://www.aavso.org/vsx/index.php?view=detail.top&amp;oid=52499"/>
    <hyperlink ref="B2689" r:id="rId52" display="https://www.aavso.org/vsx/index.php?view=detail.top&amp;oid=52690"/>
    <hyperlink ref="B2692" r:id="rId53" display="https://www.aavso.org/vsx/index.php?view=detail.top&amp;oid=20434"/>
    <hyperlink ref="B2738" r:id="rId54" display="https://www.aavso.org/vsx/index.php?view=detail.top&amp;oid=52801"/>
    <hyperlink ref="B2774" r:id="rId55" display="https://www.aavso.org/vsx/index.php?view=detail.top&amp;oid=52967"/>
    <hyperlink ref="B2798" r:id="rId56" display="https://www.aavso.org/vsx/index.php?view=detail.top&amp;oid=52992"/>
    <hyperlink ref="B2907" r:id="rId57" display="https://www.aavso.org/vsx/index.php?view=detail.top&amp;oid=53153"/>
    <hyperlink ref="B3007" r:id="rId58" display="https://www.aavso.org/vsx/index.php?view=detail.top&amp;oid=53359"/>
  </hyperlinks>
  <printOptions/>
  <pageMargins left="0.7" right="0.7" top="0.75" bottom="0.75" header="0.3" footer="0.3"/>
  <pageSetup orientation="portrait" paperSize="3"/>
  <drawing r:id="rId5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27" sqref="A27"/>
    </sheetView>
  </sheetViews>
  <sheetFormatPr defaultColWidth="11.421875" defaultRowHeight="12.75"/>
  <cols>
    <col min="1" max="1" width="120.00390625" style="4" bestFit="1" customWidth="1"/>
    <col min="2" max="16384" width="10.8515625" style="4" customWidth="1"/>
  </cols>
  <sheetData>
    <row r="1" ht="15.75">
      <c r="A1" s="63" t="s">
        <v>1307</v>
      </c>
    </row>
    <row r="2" ht="15.75">
      <c r="A2" s="6"/>
    </row>
    <row r="3" ht="33.75">
      <c r="A3" s="62" t="s">
        <v>4556</v>
      </c>
    </row>
    <row r="4" ht="33.75">
      <c r="A4" s="64" t="s">
        <v>1308</v>
      </c>
    </row>
    <row r="5" ht="15.75">
      <c r="A5" s="6"/>
    </row>
    <row r="6" ht="84.75">
      <c r="A6" s="7" t="s">
        <v>1380</v>
      </c>
    </row>
    <row r="7" ht="15.75">
      <c r="A7" s="6"/>
    </row>
    <row r="8" ht="67.5">
      <c r="A8" s="7" t="s">
        <v>4549</v>
      </c>
    </row>
    <row r="9" ht="51">
      <c r="A9" s="6" t="s">
        <v>1309</v>
      </c>
    </row>
    <row r="10" ht="15.75">
      <c r="A10" s="6"/>
    </row>
    <row r="11" ht="16.5">
      <c r="A11" s="7" t="s">
        <v>1298</v>
      </c>
    </row>
    <row r="12" ht="33.75">
      <c r="A12" s="6" t="s">
        <v>1271</v>
      </c>
    </row>
    <row r="13" ht="15.75">
      <c r="A13" s="6"/>
    </row>
    <row r="14" ht="33.75">
      <c r="A14" s="6" t="s">
        <v>4557</v>
      </c>
    </row>
    <row r="15" ht="15.75">
      <c r="A15" s="6"/>
    </row>
    <row r="16" ht="33.75">
      <c r="A16" s="6" t="s">
        <v>1299</v>
      </c>
    </row>
    <row r="17" ht="15.75">
      <c r="A17" s="6"/>
    </row>
    <row r="18" ht="33.75">
      <c r="A18" s="6" t="s">
        <v>4791</v>
      </c>
    </row>
    <row r="19" ht="15.75">
      <c r="A19" s="6"/>
    </row>
    <row r="20" ht="72" customHeight="1">
      <c r="A20" s="6" t="s">
        <v>4558</v>
      </c>
    </row>
    <row r="21" ht="15.75">
      <c r="A21" s="6"/>
    </row>
    <row r="22" ht="51">
      <c r="A22" s="6" t="s">
        <v>1379</v>
      </c>
    </row>
    <row r="24" ht="84.75">
      <c r="A24" s="6" t="s">
        <v>1513</v>
      </c>
    </row>
    <row r="26" ht="15.75">
      <c r="A26" s="8" t="s">
        <v>4792</v>
      </c>
    </row>
  </sheetData>
  <sheetProtection sheet="1"/>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Erwin van Ballegoij</cp:lastModifiedBy>
  <cp:lastPrinted>2021-07-11T03:29:24Z</cp:lastPrinted>
  <dcterms:created xsi:type="dcterms:W3CDTF">2010-03-21T13:37:47Z</dcterms:created>
  <dcterms:modified xsi:type="dcterms:W3CDTF">2024-07-16T15:42:44Z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